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40" windowWidth="9720" windowHeight="7305" activeTab="5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</sheets>
  <definedNames/>
  <calcPr fullCalcOnLoad="1"/>
</workbook>
</file>

<file path=xl/sharedStrings.xml><?xml version="1.0" encoding="utf-8"?>
<sst xmlns="http://schemas.openxmlformats.org/spreadsheetml/2006/main" count="332" uniqueCount="250">
  <si>
    <t>I. Формування фінансових результатів</t>
  </si>
  <si>
    <t>Найменування показника</t>
  </si>
  <si>
    <t xml:space="preserve">Код рядка </t>
  </si>
  <si>
    <t>Фінансовий план поточного року</t>
  </si>
  <si>
    <t>Плановий рік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</si>
  <si>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</si>
  <si>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</si>
  <si>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</si>
  <si>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</si>
  <si>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</si>
  <si>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</si>
  <si>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</si>
  <si>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</si>
  <si>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</si>
  <si>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</si>
  <si>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</si>
  <si>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</si>
  <si>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</si>
  <si>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</si>
  <si>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</si>
  <si>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</si>
  <si>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</si>
  <si>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</si>
  <si>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</si>
  <si>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</si>
  <si>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</si>
  <si>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</si>
  <si>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</si>
  <si>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</si>
  <si>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</si>
  <si>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</si>
  <si>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</si>
  <si>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</si>
  <si>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</si>
  <si>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</si>
  <si>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</si>
  <si>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</si>
  <si>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</si>
  <si>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</si>
  <si>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</si>
  <si>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</si>
  <si>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</si>
  <si>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</si>
  <si>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</si>
  <si>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</si>
  <si>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</si>
  <si>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</si>
  <si>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</si>
  <si>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</si>
  <si>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</si>
  <si>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</si>
  <si>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</si>
  <si>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</si>
  <si>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</si>
  <si>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</si>
  <si>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</si>
  <si>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</si>
  <si>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</si>
  <si>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</si>
  <si>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</si>
  <si>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</si>
  <si>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</si>
  <si>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</si>
  <si>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</si>
  <si>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</si>
  <si>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</si>
  <si>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</si>
  <si>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</si>
  <si>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</si>
  <si>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</si>
  <si>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</si>
  <si>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</si>
  <si>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</si>
  <si>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</si>
  <si>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</si>
  <si>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</si>
  <si>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</si>
  <si>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</si>
  <si>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</si>
  <si>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</si>
  <si>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</si>
  <si>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</si>
  <si>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</si>
  <si>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</si>
  <si>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</si>
  <si>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</si>
  <si>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</si>
  <si>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</si>
  <si>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</si>
  <si>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</si>
  <si>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</si>
  <si>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</si>
  <si>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r>
      <t xml:space="preserve">Керівник </t>
    </r>
    <r>
      <rPr>
        <sz val="11"/>
        <rFont val="Times New Roman"/>
        <family val="1"/>
      </rPr>
      <t>_______________</t>
    </r>
  </si>
  <si>
    <t xml:space="preserve">(ініціали, прізвище)    </t>
  </si>
  <si>
    <t xml:space="preserve">                 (підпис)</t>
  </si>
  <si>
    <t xml:space="preserve">                       (посада)</t>
  </si>
  <si>
    <t>Код рядка</t>
  </si>
  <si>
    <t>План поточного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</si>
  <si>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</si>
  <si>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</si>
  <si>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</si>
  <si>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</si>
  <si>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</si>
  <si>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</si>
  <si>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</si>
  <si>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</si>
  <si>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</si>
  <si>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</si>
  <si>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</si>
  <si>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</si>
  <si>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</si>
  <si>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</si>
  <si>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</si>
  <si>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</si>
  <si>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</si>
  <si>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</si>
  <si>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</si>
  <si>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</si>
  <si>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</si>
  <si>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</si>
  <si>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</si>
  <si>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</si>
  <si>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>(підпис)</t>
  </si>
  <si>
    <t xml:space="preserve">податок на прибуток </t>
  </si>
  <si>
    <t>_________________</t>
  </si>
  <si>
    <t xml:space="preserve"> (ініціали, прізвище)   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</si>
  <si>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</si>
  <si>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</si>
  <si>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</si>
  <si>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</si>
  <si>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</si>
  <si>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</si>
  <si>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</si>
  <si>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</si>
  <si>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</si>
  <si>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Фінансовий план
поточного року</t>
  </si>
  <si>
    <t>Плановий рік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</si>
  <si>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</si>
  <si>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</si>
  <si>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</si>
  <si>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</si>
  <si>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</si>
  <si>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</si>
  <si>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</si>
  <si>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</si>
  <si>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ЗАТВЕРДЖЕНО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</si>
  <si>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</si>
  <si>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</si>
  <si>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</si>
  <si>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</si>
  <si>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</si>
  <si>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</si>
  <si>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</si>
  <si>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</si>
  <si>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</si>
  <si>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</si>
  <si>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</si>
  <si>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</si>
  <si>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</si>
  <si>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</si>
  <si>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</si>
  <si>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__________________________________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</si>
  <si>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</si>
  <si>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</si>
  <si>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</si>
  <si>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</si>
  <si>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</si>
  <si>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</si>
  <si>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</si>
  <si>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</si>
  <si>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</si>
  <si>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</si>
  <si>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</si>
  <si>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r>
      <t xml:space="preserve">Керівник </t>
    </r>
    <r>
      <rPr>
        <sz val="11"/>
        <rFont val="Times New Roman"/>
        <family val="1"/>
      </rPr>
      <t>________________</t>
    </r>
  </si>
  <si>
    <t>Таблиця 5</t>
  </si>
  <si>
    <t xml:space="preserve">                          (посада)</t>
  </si>
  <si>
    <t xml:space="preserve">                           (посада)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</si>
  <si>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</si>
  <si>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</si>
  <si>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Додаток 1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</si>
  <si>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</si>
  <si>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</si>
  <si>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</si>
  <si>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</si>
  <si>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</si>
  <si>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</si>
  <si>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</si>
  <si>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</si>
  <si>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</si>
  <si>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t>Клочай Л.П.</t>
  </si>
  <si>
    <t>вул. Лісова ,1</t>
  </si>
  <si>
    <t>Інші операційні доходи (кошти від НСЗУ-"зелений список" )</t>
  </si>
  <si>
    <t>Інші операційні доходи (кошти від НСЗУ-"червоний список" )</t>
  </si>
  <si>
    <t>Дохід з місцевого бюджету цільового фінансування на оплату комунальних послуг та енергоносіїв</t>
  </si>
  <si>
    <t>Дохід з місцевого бюджету за  цільовими програмами ( пільгові медикаменти)</t>
  </si>
  <si>
    <t>Інші надходження (капітальні видатки)</t>
  </si>
  <si>
    <t>1000/1</t>
  </si>
  <si>
    <t>1000/2</t>
  </si>
  <si>
    <t>1000/3</t>
  </si>
  <si>
    <t>1000/4</t>
  </si>
  <si>
    <t>медикаменти та перевязувальні матеріали</t>
  </si>
  <si>
    <t>Витрати на оплату комунальних послуг та енергоносіїв</t>
  </si>
  <si>
    <t>Інші витрати (капітальні видатки)</t>
  </si>
  <si>
    <t>Предмети, матеріали, обладнання та інвентар</t>
  </si>
  <si>
    <t>1051/1</t>
  </si>
  <si>
    <t>1051/2</t>
  </si>
  <si>
    <t>1051/3</t>
  </si>
  <si>
    <t>1051/4</t>
  </si>
  <si>
    <t>1051/5</t>
  </si>
  <si>
    <t>1051/6</t>
  </si>
  <si>
    <t>1051/7</t>
  </si>
  <si>
    <t>Військовий 1,5%</t>
  </si>
  <si>
    <t>86.21</t>
  </si>
  <si>
    <t>Комунальна</t>
  </si>
  <si>
    <t>Комунальне некомерційне підприємство Нетішинської  міської ради "Центр первинної медико-санітарної допомоги"</t>
  </si>
  <si>
    <t>витрати на оплату послуг в т.ч. (встановлення та  обслуговування бух програми,відшкод лаб послуг,ремонт авто,компютерної техніки,звязку , охорони тощо)</t>
  </si>
  <si>
    <t>3060/1</t>
  </si>
  <si>
    <t>3060/2</t>
  </si>
  <si>
    <t>3060/3</t>
  </si>
  <si>
    <t>3060/4</t>
  </si>
  <si>
    <t>3060/5</t>
  </si>
  <si>
    <t>Клочай Л. П.</t>
  </si>
  <si>
    <t>Дохід з місцевого бюджету за  цільовими програмами ( доступні ліки)</t>
  </si>
  <si>
    <t>___.___.______</t>
  </si>
  <si>
    <t>№ ___/_______</t>
  </si>
  <si>
    <t>3060/6</t>
  </si>
  <si>
    <t>Інші надходження, у тому числі:</t>
  </si>
  <si>
    <t>інші обов’язкові платежі, у т. ч.:</t>
  </si>
  <si>
    <r>
      <t>Інші надходження (розшифрувати)</t>
    </r>
    <r>
      <rPr>
        <i/>
        <sz val="10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</si>
  <si>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0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</si>
  <si>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0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</si>
  <si>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0"/>
        <rFont val="Times New Roman"/>
        <family val="1"/>
      </rPr>
      <t xml:space="preserve"> </t>
    </r>
  </si>
  <si>
    <r>
      <t xml:space="preserve">Керівник </t>
    </r>
    <r>
      <rPr>
        <sz val="10"/>
        <rFont val="Times New Roman"/>
        <family val="1"/>
      </rPr>
      <t>__________________</t>
    </r>
  </si>
  <si>
    <t xml:space="preserve">Витрати на відшкодування коштів для пільгових катег населення "Пільгові медикаменти" та спеціального лікувального харчування </t>
  </si>
  <si>
    <t>Дохід з місцевого бюджету за  цільовими програмами ( пільгові медикаменти, та спеціальне харчування)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</si>
  <si>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>___2020__</t>
    </r>
    <r>
      <rPr>
        <b/>
        <sz val="12"/>
        <color indexed="8"/>
        <rFont val="Times New Roman"/>
        <family val="1"/>
      </rPr>
      <t xml:space="preserve"> рік</t>
    </r>
  </si>
  <si>
    <t xml:space="preserve">Фінансовий план поточного року  </t>
  </si>
  <si>
    <t>Інші витрати (пені, штрафи)</t>
  </si>
  <si>
    <t>Дохід з місцевого бюджету за  цільовими програмами (кошти на памперси, уропрезервативи, уростомні мішки)</t>
  </si>
  <si>
    <t>Дохід з місцевого бюджету за  цільовими програмами (кошти на  перевезення хворих на діаліз)</t>
  </si>
  <si>
    <t>Дохід з місцевого бюджету за  цільовими програмами (туберкулін)</t>
  </si>
  <si>
    <t>Інші операційні доходи (Амортизація основних засобів і нематеріальних активів)</t>
  </si>
  <si>
    <t>Медікс</t>
  </si>
  <si>
    <t>інші операційні витрати (амортизація основних засобів і нематеріальних активів загальногосподарського призначення)</t>
  </si>
  <si>
    <t>Факт минулого року 3-4 квартал</t>
  </si>
  <si>
    <t>3150/1</t>
  </si>
  <si>
    <t>3150/2</t>
  </si>
  <si>
    <t>Витрати за  цільовими програмами (кошти на памперси, уропрезервативи, уростомні мішки)</t>
  </si>
  <si>
    <t>Витрати за  цільовими програмами (туберкулін)</t>
  </si>
  <si>
    <t>Витрати за  цільовими програмами (кошти на  перевезення хворих на діаліз)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</si>
</sst>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_(* #,##0_);_(* \(#,##0\);_(* &quot;-&quot;??_);_(@_)"/>
    <numFmt numFmtId="199" formatCode="_(* #,##0.0_);_(* \(#,##0.0\);_(* &quot;-&quot;??_);_(@_)"/>
    <numFmt numFmtId="200" formatCode="0.00_ ;[Red]\-0.00\ "/>
    <numFmt numFmtId="201" formatCode="0.000"/>
    <numFmt numFmtId="202" formatCode="0.0000"/>
    <numFmt numFmtId="203" formatCode="#,##0.0000"/>
    <numFmt numFmtId="204" formatCode="_-* #,##0.0\ _₴_-;\-* #,##0.0\ _₴_-;_-* &quot;-&quot;??\ _₴_-;_-@_-"/>
    <numFmt numFmtId="205" formatCode="_-* #,##0\ _₴_-;\-* #,##0\ _₴_-;_-* &quot;-&quot;??\ _₴_-;_-@_-"/>
    <numFmt numFmtId="206" formatCode="_-* #,##0.0\ _₴_-;\-* #,##0.0\ _₴_-;_-* &quot;-&quot;?\ _₴_-;_-@_-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15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93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196" fontId="4" fillId="0" borderId="0" xfId="53" applyNumberFormat="1" applyFont="1" applyFill="1" applyBorder="1" applyAlignment="1">
      <alignment horizontal="center" vertical="center" wrapText="1"/>
      <protection/>
    </xf>
    <xf numFmtId="196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196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0" fontId="21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horizontal="justify" vertical="center"/>
    </xf>
    <xf numFmtId="0" fontId="18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9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right" vertical="center"/>
    </xf>
    <xf numFmtId="0" fontId="18" fillId="0" borderId="22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18" fillId="0" borderId="18" xfId="0" applyFont="1" applyBorder="1" applyAlignment="1">
      <alignment vertical="center" wrapText="1"/>
    </xf>
    <xf numFmtId="0" fontId="23" fillId="0" borderId="13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quotePrefix="1">
      <alignment horizontal="center" vertical="center"/>
    </xf>
    <xf numFmtId="193" fontId="12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00" fontId="13" fillId="24" borderId="23" xfId="0" applyNumberFormat="1" applyFont="1" applyFill="1" applyBorder="1" applyAlignment="1">
      <alignment horizontal="right" vertical="center"/>
    </xf>
    <xf numFmtId="0" fontId="23" fillId="0" borderId="24" xfId="54" applyFont="1" applyFill="1" applyBorder="1" applyAlignment="1">
      <alignment horizontal="left" vertical="center" wrapText="1"/>
      <protection/>
    </xf>
    <xf numFmtId="2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/>
    </xf>
    <xf numFmtId="193" fontId="13" fillId="0" borderId="10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 quotePrefix="1">
      <alignment horizontal="center"/>
    </xf>
    <xf numFmtId="0" fontId="13" fillId="0" borderId="10" xfId="0" applyFont="1" applyFill="1" applyBorder="1" applyAlignment="1" quotePrefix="1">
      <alignment horizontal="center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 quotePrefix="1">
      <alignment horizontal="center" vertical="center"/>
    </xf>
    <xf numFmtId="196" fontId="13" fillId="0" borderId="10" xfId="0" applyNumberFormat="1" applyFont="1" applyFill="1" applyBorder="1" applyAlignment="1">
      <alignment horizontal="center" vertical="center" wrapText="1"/>
    </xf>
    <xf numFmtId="0" fontId="13" fillId="0" borderId="26" xfId="53" applyFont="1" applyFill="1" applyBorder="1" applyAlignment="1">
      <alignment horizontal="left" vertical="center" wrapText="1"/>
      <protection/>
    </xf>
    <xf numFmtId="0" fontId="13" fillId="0" borderId="26" xfId="0" applyFont="1" applyFill="1" applyBorder="1" applyAlignment="1" quotePrefix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 quotePrefix="1">
      <alignment horizontal="center" vertical="center"/>
    </xf>
    <xf numFmtId="197" fontId="13" fillId="0" borderId="0" xfId="0" applyNumberFormat="1" applyFont="1" applyFill="1" applyBorder="1" applyAlignment="1">
      <alignment horizontal="center" vertical="center" wrapText="1"/>
    </xf>
    <xf numFmtId="197" fontId="13" fillId="0" borderId="0" xfId="0" applyNumberFormat="1" applyFont="1" applyFill="1" applyBorder="1" applyAlignment="1">
      <alignment horizontal="right" vertical="center" wrapText="1"/>
    </xf>
    <xf numFmtId="197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quotePrefix="1">
      <alignment horizontal="center" vertical="center"/>
    </xf>
    <xf numFmtId="196" fontId="12" fillId="0" borderId="0" xfId="0" applyNumberFormat="1" applyFont="1" applyFill="1" applyBorder="1" applyAlignment="1">
      <alignment horizontal="center" vertical="center" wrapText="1"/>
    </xf>
    <xf numFmtId="196" fontId="3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12" fillId="0" borderId="27" xfId="54" applyFont="1" applyFill="1" applyBorder="1" applyAlignment="1">
      <alignment horizontal="left" vertical="center" wrapText="1"/>
      <protection/>
    </xf>
    <xf numFmtId="2" fontId="12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0" fontId="2" fillId="25" borderId="0" xfId="0" applyFont="1" applyFill="1" applyAlignment="1">
      <alignment/>
    </xf>
    <xf numFmtId="1" fontId="12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1" fontId="12" fillId="0" borderId="26" xfId="0" applyNumberFormat="1" applyFont="1" applyFill="1" applyBorder="1" applyAlignment="1">
      <alignment horizontal="center" vertical="center" wrapText="1"/>
    </xf>
    <xf numFmtId="1" fontId="12" fillId="0" borderId="25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13" fillId="24" borderId="23" xfId="0" applyNumberFormat="1" applyFont="1" applyFill="1" applyBorder="1" applyAlignment="1">
      <alignment horizontal="right" vertical="center"/>
    </xf>
    <xf numFmtId="1" fontId="12" fillId="24" borderId="10" xfId="0" applyNumberFormat="1" applyFont="1" applyFill="1" applyBorder="1" applyAlignment="1">
      <alignment horizontal="right" vertical="center"/>
    </xf>
    <xf numFmtId="1" fontId="12" fillId="25" borderId="10" xfId="0" applyNumberFormat="1" applyFont="1" applyFill="1" applyBorder="1" applyAlignment="1" applyProtection="1">
      <alignment horizontal="right" vertical="center"/>
      <protection locked="0"/>
    </xf>
    <xf numFmtId="1" fontId="13" fillId="0" borderId="23" xfId="0" applyNumberFormat="1" applyFont="1" applyFill="1" applyBorder="1" applyAlignment="1">
      <alignment horizontal="right" vertical="center"/>
    </xf>
    <xf numFmtId="1" fontId="12" fillId="0" borderId="23" xfId="0" applyNumberFormat="1" applyFont="1" applyFill="1" applyBorder="1" applyAlignment="1">
      <alignment horizontal="right" vertical="center"/>
    </xf>
    <xf numFmtId="1" fontId="12" fillId="0" borderId="23" xfId="0" applyNumberFormat="1" applyFont="1" applyFill="1" applyBorder="1" applyAlignment="1" applyProtection="1">
      <alignment horizontal="right" vertical="center"/>
      <protection locked="0"/>
    </xf>
    <xf numFmtId="1" fontId="12" fillId="0" borderId="28" xfId="0" applyNumberFormat="1" applyFont="1" applyFill="1" applyBorder="1" applyAlignment="1" applyProtection="1">
      <alignment horizontal="right" vertical="center"/>
      <protection locked="0"/>
    </xf>
    <xf numFmtId="1" fontId="12" fillId="0" borderId="29" xfId="0" applyNumberFormat="1" applyFont="1" applyFill="1" applyBorder="1" applyAlignment="1" applyProtection="1">
      <alignment horizontal="right" vertical="center"/>
      <protection locked="0"/>
    </xf>
    <xf numFmtId="1" fontId="13" fillId="0" borderId="30" xfId="0" applyNumberFormat="1" applyFont="1" applyFill="1" applyBorder="1" applyAlignment="1">
      <alignment horizontal="right" vertical="center"/>
    </xf>
    <xf numFmtId="1" fontId="13" fillId="0" borderId="30" xfId="0" applyNumberFormat="1" applyFont="1" applyFill="1" applyBorder="1" applyAlignment="1" applyProtection="1">
      <alignment horizontal="right" vertical="center"/>
      <protection locked="0"/>
    </xf>
    <xf numFmtId="1" fontId="13" fillId="0" borderId="23" xfId="0" applyNumberFormat="1" applyFont="1" applyFill="1" applyBorder="1" applyAlignment="1" applyProtection="1">
      <alignment horizontal="right" vertical="center"/>
      <protection locked="0"/>
    </xf>
    <xf numFmtId="1" fontId="49" fillId="0" borderId="23" xfId="0" applyNumberFormat="1" applyFont="1" applyFill="1" applyBorder="1" applyAlignment="1">
      <alignment horizontal="right" vertical="center"/>
    </xf>
    <xf numFmtId="1" fontId="49" fillId="0" borderId="23" xfId="0" applyNumberFormat="1" applyFont="1" applyFill="1" applyBorder="1" applyAlignment="1" applyProtection="1">
      <alignment horizontal="right" vertical="center"/>
      <protection locked="0"/>
    </xf>
    <xf numFmtId="0" fontId="12" fillId="0" borderId="23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1" fontId="12" fillId="0" borderId="29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vertical="center" wrapText="1"/>
    </xf>
    <xf numFmtId="1" fontId="12" fillId="0" borderId="10" xfId="0" applyNumberFormat="1" applyFont="1" applyFill="1" applyBorder="1" applyAlignment="1">
      <alignment horizontal="right" vertical="center"/>
    </xf>
    <xf numFmtId="1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30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1" fontId="12" fillId="0" borderId="11" xfId="0" applyNumberFormat="1" applyFont="1" applyFill="1" applyBorder="1" applyAlignment="1">
      <alignment horizontal="right" vertical="center"/>
    </xf>
    <xf numFmtId="1" fontId="1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3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 shrinkToFit="1"/>
    </xf>
    <xf numFmtId="1" fontId="9" fillId="0" borderId="0" xfId="0" applyNumberFormat="1" applyFont="1" applyFill="1" applyAlignment="1">
      <alignment/>
    </xf>
    <xf numFmtId="1" fontId="12" fillId="0" borderId="30" xfId="0" applyNumberFormat="1" applyFont="1" applyFill="1" applyBorder="1" applyAlignment="1">
      <alignment horizontal="right" vertical="center"/>
    </xf>
    <xf numFmtId="1" fontId="12" fillId="0" borderId="30" xfId="0" applyNumberFormat="1" applyFont="1" applyFill="1" applyBorder="1" applyAlignment="1" applyProtection="1">
      <alignment horizontal="right" vertical="center"/>
      <protection locked="0"/>
    </xf>
    <xf numFmtId="200" fontId="0" fillId="0" borderId="10" xfId="0" applyNumberFormat="1" applyFont="1" applyFill="1" applyBorder="1" applyAlignment="1">
      <alignment horizontal="right" vertical="center"/>
    </xf>
    <xf numFmtId="200" fontId="0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/>
    </xf>
    <xf numFmtId="200" fontId="12" fillId="0" borderId="11" xfId="0" applyNumberFormat="1" applyFont="1" applyFill="1" applyBorder="1" applyAlignment="1">
      <alignment horizontal="right" vertical="center"/>
    </xf>
    <xf numFmtId="200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2" fillId="25" borderId="10" xfId="0" applyFont="1" applyFill="1" applyBorder="1" applyAlignment="1">
      <alignment horizontal="left" vertical="center" wrapText="1"/>
    </xf>
    <xf numFmtId="0" fontId="12" fillId="25" borderId="10" xfId="0" applyFont="1" applyFill="1" applyBorder="1" applyAlignment="1">
      <alignment horizontal="center"/>
    </xf>
    <xf numFmtId="1" fontId="12" fillId="25" borderId="25" xfId="0" applyNumberFormat="1" applyFont="1" applyFill="1" applyBorder="1" applyAlignment="1">
      <alignment horizontal="center" vertical="center" wrapText="1"/>
    </xf>
    <xf numFmtId="1" fontId="12" fillId="25" borderId="10" xfId="0" applyNumberFormat="1" applyFont="1" applyFill="1" applyBorder="1" applyAlignment="1">
      <alignment horizontal="center" vertical="center" wrapText="1"/>
    </xf>
    <xf numFmtId="1" fontId="12" fillId="25" borderId="23" xfId="0" applyNumberFormat="1" applyFont="1" applyFill="1" applyBorder="1" applyAlignment="1">
      <alignment horizontal="right" vertical="center"/>
    </xf>
    <xf numFmtId="1" fontId="12" fillId="25" borderId="23" xfId="0" applyNumberFormat="1" applyFont="1" applyFill="1" applyBorder="1" applyAlignment="1" applyProtection="1">
      <alignment horizontal="right" vertical="center"/>
      <protection locked="0"/>
    </xf>
    <xf numFmtId="1" fontId="12" fillId="25" borderId="28" xfId="0" applyNumberFormat="1" applyFont="1" applyFill="1" applyBorder="1" applyAlignment="1" applyProtection="1">
      <alignment horizontal="right" vertical="center"/>
      <protection locked="0"/>
    </xf>
    <xf numFmtId="196" fontId="4" fillId="0" borderId="0" xfId="0" applyNumberFormat="1" applyFont="1" applyFill="1" applyBorder="1" applyAlignment="1" quotePrefix="1">
      <alignment horizontal="left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vertical="center"/>
    </xf>
    <xf numFmtId="0" fontId="1" fillId="0" borderId="0" xfId="5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 quotePrefix="1">
      <alignment horizontal="center"/>
    </xf>
    <xf numFmtId="1" fontId="13" fillId="0" borderId="0" xfId="0" applyNumberFormat="1" applyFont="1" applyFill="1" applyBorder="1" applyAlignment="1">
      <alignment horizontal="center" vertical="center" wrapText="1"/>
    </xf>
    <xf numFmtId="200" fontId="13" fillId="24" borderId="28" xfId="0" applyNumberFormat="1" applyFont="1" applyFill="1" applyBorder="1" applyAlignment="1">
      <alignment horizontal="right" vertical="center"/>
    </xf>
    <xf numFmtId="1" fontId="13" fillId="24" borderId="28" xfId="0" applyNumberFormat="1" applyFont="1" applyFill="1" applyBorder="1" applyAlignment="1">
      <alignment horizontal="right" vertical="center"/>
    </xf>
    <xf numFmtId="0" fontId="23" fillId="0" borderId="34" xfId="54" applyFont="1" applyFill="1" applyBorder="1" applyAlignment="1">
      <alignment horizontal="left" vertical="center" wrapText="1"/>
      <protection/>
    </xf>
    <xf numFmtId="1" fontId="12" fillId="0" borderId="35" xfId="0" applyNumberFormat="1" applyFont="1" applyFill="1" applyBorder="1" applyAlignment="1" applyProtection="1">
      <alignment horizontal="right" vertical="center"/>
      <protection locked="0"/>
    </xf>
    <xf numFmtId="0" fontId="29" fillId="0" borderId="36" xfId="54" applyFont="1" applyFill="1" applyBorder="1" applyAlignment="1">
      <alignment horizontal="left" vertical="center" wrapText="1"/>
      <protection/>
    </xf>
    <xf numFmtId="1" fontId="12" fillId="0" borderId="37" xfId="0" applyNumberFormat="1" applyFont="1" applyFill="1" applyBorder="1" applyAlignment="1" applyProtection="1">
      <alignment horizontal="right" vertical="center"/>
      <protection locked="0"/>
    </xf>
    <xf numFmtId="0" fontId="23" fillId="25" borderId="34" xfId="54" applyFont="1" applyFill="1" applyBorder="1" applyAlignment="1">
      <alignment horizontal="left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196" fontId="4" fillId="0" borderId="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38" xfId="53" applyFont="1" applyFill="1" applyBorder="1" applyAlignment="1">
      <alignment horizontal="center" vertical="center" wrapText="1"/>
      <protection/>
    </xf>
    <xf numFmtId="0" fontId="13" fillId="0" borderId="39" xfId="53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12" fillId="0" borderId="26" xfId="53" applyFont="1" applyFill="1" applyBorder="1" applyAlignment="1">
      <alignment horizontal="center" vertical="center" wrapText="1"/>
      <protection/>
    </xf>
    <xf numFmtId="0" fontId="12" fillId="0" borderId="25" xfId="53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 shrinkToFit="1"/>
    </xf>
    <xf numFmtId="196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96" fontId="4" fillId="0" borderId="0" xfId="0" applyNumberFormat="1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Лист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18">
      <selection activeCell="L17" sqref="L17"/>
    </sheetView>
  </sheetViews>
  <sheetFormatPr defaultColWidth="9.140625" defaultRowHeight="12.75"/>
  <cols>
    <col min="1" max="1" width="2.57421875" style="0" customWidth="1"/>
    <col min="2" max="2" width="26.7109375" style="0" customWidth="1"/>
    <col min="5" max="5" width="11.00390625" style="0" customWidth="1"/>
    <col min="6" max="6" width="9.00390625" style="0" customWidth="1"/>
    <col min="7" max="7" width="7.421875" style="0" customWidth="1"/>
    <col min="8" max="8" width="11.421875" style="0" customWidth="1"/>
  </cols>
  <sheetData>
    <row r="1" spans="2:8" ht="18.75" customHeight="1" hidden="1">
      <c r="B1" s="41"/>
      <c r="E1" s="188" t="s">
        <v>179</v>
      </c>
      <c r="F1" s="188"/>
      <c r="G1" s="188"/>
      <c r="H1" s="188"/>
    </row>
    <row r="2" spans="4:10" ht="71.25" customHeight="1" hidden="1">
      <c r="D2" s="43"/>
      <c r="E2" s="189" t="s">
        <v>162</v>
      </c>
      <c r="F2" s="189"/>
      <c r="G2" s="189"/>
      <c r="H2" s="189"/>
      <c r="I2" s="44"/>
      <c r="J2" s="44"/>
    </row>
    <row r="3" ht="12.75">
      <c r="B3" s="45"/>
    </row>
    <row r="4" ht="12.75">
      <c r="B4" s="45"/>
    </row>
    <row r="5" spans="2:5" ht="18" customHeight="1">
      <c r="B5" s="45"/>
      <c r="E5" s="42" t="s">
        <v>145</v>
      </c>
    </row>
    <row r="6" spans="2:5" ht="18" customHeight="1">
      <c r="B6" s="45"/>
      <c r="E6" t="s">
        <v>161</v>
      </c>
    </row>
    <row r="7" spans="2:5" ht="18" customHeight="1">
      <c r="B7" s="45"/>
      <c r="E7" t="s">
        <v>161</v>
      </c>
    </row>
    <row r="8" spans="2:5" ht="18" customHeight="1">
      <c r="B8" s="45"/>
      <c r="E8" t="s">
        <v>161</v>
      </c>
    </row>
    <row r="9" spans="2:7" ht="18" customHeight="1">
      <c r="B9" s="45"/>
      <c r="E9" t="s">
        <v>223</v>
      </c>
      <c r="G9" t="s">
        <v>224</v>
      </c>
    </row>
    <row r="10" ht="20.25" customHeight="1" thickBot="1">
      <c r="B10" s="41"/>
    </row>
    <row r="11" spans="2:8" ht="15.75">
      <c r="B11" s="47"/>
      <c r="C11" s="47"/>
      <c r="D11" s="46"/>
      <c r="E11" s="46"/>
      <c r="F11" s="46"/>
      <c r="G11" s="66" t="s">
        <v>146</v>
      </c>
      <c r="H11" s="67"/>
    </row>
    <row r="12" spans="2:8" ht="16.5" thickBot="1">
      <c r="B12" s="58"/>
      <c r="C12" s="41"/>
      <c r="D12" s="41"/>
      <c r="E12" s="41">
        <v>2020</v>
      </c>
      <c r="F12" s="47" t="s">
        <v>143</v>
      </c>
      <c r="G12" s="68"/>
      <c r="H12" s="69"/>
    </row>
    <row r="13" spans="2:8" ht="92.25" customHeight="1" thickBot="1">
      <c r="B13" s="73" t="s">
        <v>147</v>
      </c>
      <c r="C13" s="191" t="s">
        <v>214</v>
      </c>
      <c r="D13" s="191"/>
      <c r="E13" s="191"/>
      <c r="F13" s="74" t="s">
        <v>148</v>
      </c>
      <c r="G13" s="192">
        <v>42002686</v>
      </c>
      <c r="H13" s="193"/>
    </row>
    <row r="14" spans="2:8" ht="32.25" thickBot="1">
      <c r="B14" s="50" t="s">
        <v>149</v>
      </c>
      <c r="C14" s="51"/>
      <c r="D14" s="51"/>
      <c r="E14" s="51"/>
      <c r="F14" s="48" t="s">
        <v>150</v>
      </c>
      <c r="G14" s="64"/>
      <c r="H14" s="65">
        <v>150</v>
      </c>
    </row>
    <row r="15" spans="2:8" ht="21.75" customHeight="1" thickBot="1">
      <c r="B15" s="50" t="s">
        <v>151</v>
      </c>
      <c r="C15" s="51"/>
      <c r="D15" s="51"/>
      <c r="E15" s="51"/>
      <c r="F15" s="48" t="s">
        <v>152</v>
      </c>
      <c r="G15" s="64"/>
      <c r="H15" s="65"/>
    </row>
    <row r="16" spans="2:8" ht="21.75" customHeight="1" thickBot="1">
      <c r="B16" s="50" t="s">
        <v>153</v>
      </c>
      <c r="C16" s="51"/>
      <c r="D16" s="51"/>
      <c r="E16" s="51"/>
      <c r="F16" s="48" t="s">
        <v>154</v>
      </c>
      <c r="G16" s="64"/>
      <c r="H16" s="65" t="s">
        <v>212</v>
      </c>
    </row>
    <row r="17" spans="2:8" ht="32.25" customHeight="1" thickBot="1">
      <c r="B17" s="50" t="s">
        <v>155</v>
      </c>
      <c r="C17" s="51"/>
      <c r="D17" s="51"/>
      <c r="E17" s="51"/>
      <c r="F17" s="52"/>
      <c r="G17" s="52"/>
      <c r="H17" s="49"/>
    </row>
    <row r="18" spans="2:8" ht="21.75" customHeight="1" thickBot="1">
      <c r="B18" s="50" t="s">
        <v>156</v>
      </c>
      <c r="C18" s="190" t="s">
        <v>213</v>
      </c>
      <c r="D18" s="190"/>
      <c r="E18" s="190"/>
      <c r="F18" s="190"/>
      <c r="G18" s="52"/>
      <c r="H18" s="49"/>
    </row>
    <row r="19" spans="2:8" ht="21.75" customHeight="1" thickBot="1">
      <c r="B19" s="50" t="s">
        <v>157</v>
      </c>
      <c r="C19" s="51">
        <v>77.5</v>
      </c>
      <c r="D19" s="53"/>
      <c r="E19" s="53"/>
      <c r="F19" s="51"/>
      <c r="G19" s="52"/>
      <c r="H19" s="49"/>
    </row>
    <row r="20" spans="2:8" ht="21.75" customHeight="1" thickBot="1">
      <c r="B20" s="50" t="s">
        <v>158</v>
      </c>
      <c r="C20" s="52" t="s">
        <v>190</v>
      </c>
      <c r="D20" s="52"/>
      <c r="E20" s="52"/>
      <c r="F20" s="52"/>
      <c r="G20" s="52"/>
      <c r="H20" s="49"/>
    </row>
    <row r="21" spans="2:8" ht="21.75" customHeight="1" thickBot="1">
      <c r="B21" s="50" t="s">
        <v>159</v>
      </c>
      <c r="C21" s="54">
        <v>90390</v>
      </c>
      <c r="D21" s="54"/>
      <c r="E21" s="54"/>
      <c r="F21" s="54"/>
      <c r="G21" s="54"/>
      <c r="H21" s="55"/>
    </row>
    <row r="22" spans="3:8" ht="15.75">
      <c r="C22" s="54"/>
      <c r="D22" s="54"/>
      <c r="E22" s="54"/>
      <c r="F22" s="54"/>
      <c r="G22" s="54"/>
      <c r="H22" s="54"/>
    </row>
    <row r="23" spans="2:8" ht="47.25" customHeight="1">
      <c r="B23" s="59" t="s">
        <v>160</v>
      </c>
      <c r="E23" s="75" t="s">
        <v>189</v>
      </c>
      <c r="F23" s="41"/>
      <c r="G23" s="41"/>
      <c r="H23" s="41"/>
    </row>
    <row r="24" spans="2:8" ht="15.75">
      <c r="B24" s="41"/>
      <c r="C24" s="41"/>
      <c r="D24" s="41"/>
      <c r="E24" s="41"/>
      <c r="F24" s="47"/>
      <c r="G24" s="41"/>
      <c r="H24" s="41"/>
    </row>
    <row r="25" spans="2:8" ht="12.75">
      <c r="B25" s="56"/>
      <c r="C25" s="56"/>
      <c r="D25" s="56"/>
      <c r="E25" s="56"/>
      <c r="F25" s="56"/>
      <c r="G25" s="56"/>
      <c r="H25" s="56"/>
    </row>
    <row r="26" ht="16.5">
      <c r="B26" s="57"/>
    </row>
    <row r="27" ht="15.75">
      <c r="B27" s="40"/>
    </row>
    <row r="28" ht="15.75">
      <c r="B28" s="40"/>
    </row>
    <row r="29" ht="15.75">
      <c r="B29" s="40"/>
    </row>
    <row r="30" ht="15.75">
      <c r="B30" s="40"/>
    </row>
    <row r="31" ht="15.75">
      <c r="B31" s="40"/>
    </row>
    <row r="32" ht="15.75">
      <c r="B32" s="40"/>
    </row>
    <row r="33" ht="15.75">
      <c r="B33" s="40"/>
    </row>
  </sheetData>
  <sheetProtection/>
  <mergeCells count="5">
    <mergeCell ref="E1:H1"/>
    <mergeCell ref="E2:H2"/>
    <mergeCell ref="C18:F18"/>
    <mergeCell ref="C13:E13"/>
    <mergeCell ref="G13:H13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zoomScale="120" zoomScaleNormal="120" zoomScalePageLayoutView="0" workbookViewId="0" topLeftCell="A88">
      <selection activeCell="B97" sqref="B97"/>
    </sheetView>
  </sheetViews>
  <sheetFormatPr defaultColWidth="9.140625" defaultRowHeight="12.75"/>
  <cols>
    <col min="1" max="1" width="29.421875" style="2" customWidth="1"/>
    <col min="2" max="2" width="6.421875" style="2" customWidth="1"/>
    <col min="3" max="3" width="9.57421875" style="2" customWidth="1"/>
    <col min="4" max="4" width="9.28125" style="2" customWidth="1"/>
    <col min="5" max="5" width="8.421875" style="2" customWidth="1"/>
    <col min="6" max="9" width="8.28125" style="2" customWidth="1"/>
    <col min="10" max="16384" width="9.140625" style="2" customWidth="1"/>
  </cols>
  <sheetData>
    <row r="1" spans="1:9" ht="18" customHeight="1">
      <c r="A1" s="194" t="s">
        <v>235</v>
      </c>
      <c r="B1" s="194"/>
      <c r="C1" s="194"/>
      <c r="D1" s="194"/>
      <c r="E1" s="194"/>
      <c r="F1" s="194"/>
      <c r="G1" s="194"/>
      <c r="H1" s="194"/>
      <c r="I1" s="194"/>
    </row>
    <row r="2" spans="7:9" ht="15.75">
      <c r="G2" s="195" t="s">
        <v>144</v>
      </c>
      <c r="H2" s="195"/>
      <c r="I2" s="195"/>
    </row>
    <row r="3" spans="1:9" ht="15.75">
      <c r="A3" s="196" t="s">
        <v>0</v>
      </c>
      <c r="B3" s="196"/>
      <c r="C3" s="196"/>
      <c r="D3" s="196"/>
      <c r="E3" s="196"/>
      <c r="F3" s="196"/>
      <c r="G3" s="196"/>
      <c r="H3" s="196"/>
      <c r="I3" s="196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>
      <c r="A5" s="197" t="s">
        <v>1</v>
      </c>
      <c r="B5" s="198" t="s">
        <v>2</v>
      </c>
      <c r="C5" s="198" t="s">
        <v>244</v>
      </c>
      <c r="D5" s="198" t="s">
        <v>236</v>
      </c>
      <c r="E5" s="198" t="s">
        <v>4</v>
      </c>
      <c r="F5" s="198" t="s">
        <v>5</v>
      </c>
      <c r="G5" s="198"/>
      <c r="H5" s="198"/>
      <c r="I5" s="198"/>
    </row>
    <row r="6" spans="1:9" ht="72.75" customHeight="1">
      <c r="A6" s="197"/>
      <c r="B6" s="198"/>
      <c r="C6" s="198"/>
      <c r="D6" s="198"/>
      <c r="E6" s="198"/>
      <c r="F6" s="81" t="s">
        <v>6</v>
      </c>
      <c r="G6" s="81" t="s">
        <v>7</v>
      </c>
      <c r="H6" s="81" t="s">
        <v>8</v>
      </c>
      <c r="I6" s="81" t="s">
        <v>9</v>
      </c>
    </row>
    <row r="7" spans="1:9" s="12" customFormat="1" ht="12.75">
      <c r="A7" s="80">
        <v>1</v>
      </c>
      <c r="B7" s="39">
        <v>2</v>
      </c>
      <c r="C7" s="39">
        <v>3</v>
      </c>
      <c r="D7" s="39">
        <v>4</v>
      </c>
      <c r="E7" s="39">
        <v>6</v>
      </c>
      <c r="F7" s="39">
        <v>7</v>
      </c>
      <c r="G7" s="39">
        <v>8</v>
      </c>
      <c r="H7" s="39">
        <v>9</v>
      </c>
      <c r="I7" s="39">
        <v>10</v>
      </c>
    </row>
    <row r="8" spans="1:9" ht="19.5" customHeight="1">
      <c r="A8" s="82" t="s">
        <v>10</v>
      </c>
      <c r="B8" s="82"/>
      <c r="C8" s="82"/>
      <c r="D8" s="83"/>
      <c r="E8" s="82"/>
      <c r="F8" s="82"/>
      <c r="G8" s="82"/>
      <c r="H8" s="82"/>
      <c r="I8" s="82"/>
    </row>
    <row r="9" spans="1:9" ht="25.5">
      <c r="A9" s="84" t="s">
        <v>11</v>
      </c>
      <c r="B9" s="85">
        <v>1000</v>
      </c>
      <c r="C9" s="125">
        <f>C10+C11+C12+C13</f>
        <v>8634.2</v>
      </c>
      <c r="D9" s="129">
        <v>17661</v>
      </c>
      <c r="E9" s="135">
        <f>F9+G9+H9+I9</f>
        <v>17657.128</v>
      </c>
      <c r="F9" s="135">
        <f>F10+F11+F12+F13</f>
        <v>4416.857</v>
      </c>
      <c r="G9" s="135">
        <f>G10+G11+G12+G13</f>
        <v>4413.857</v>
      </c>
      <c r="H9" s="135">
        <f>H10+H11+H12+H13</f>
        <v>4411.557</v>
      </c>
      <c r="I9" s="135">
        <f>I10+I11+I12+I13</f>
        <v>4414.857</v>
      </c>
    </row>
    <row r="10" spans="1:9" ht="25.5">
      <c r="A10" s="89" t="s">
        <v>191</v>
      </c>
      <c r="B10" s="85" t="s">
        <v>196</v>
      </c>
      <c r="C10" s="125">
        <v>5982.1</v>
      </c>
      <c r="D10" s="125">
        <v>15905.4</v>
      </c>
      <c r="E10" s="136">
        <f>F10+G10+H10+I10</f>
        <v>16391.428</v>
      </c>
      <c r="F10" s="137">
        <v>4097.857</v>
      </c>
      <c r="G10" s="137">
        <v>4097.857</v>
      </c>
      <c r="H10" s="137">
        <v>4097.857</v>
      </c>
      <c r="I10" s="137">
        <v>4097.857</v>
      </c>
    </row>
    <row r="11" spans="1:9" ht="25.5">
      <c r="A11" s="89" t="s">
        <v>192</v>
      </c>
      <c r="B11" s="85" t="s">
        <v>197</v>
      </c>
      <c r="C11" s="125">
        <v>2109.9</v>
      </c>
      <c r="D11" s="125">
        <v>255.6</v>
      </c>
      <c r="E11" s="136">
        <f>F11+G11+H11+I11</f>
        <v>0</v>
      </c>
      <c r="F11" s="137"/>
      <c r="G11" s="137"/>
      <c r="H11" s="137"/>
      <c r="I11" s="137"/>
    </row>
    <row r="12" spans="1:9" ht="38.25">
      <c r="A12" s="89" t="s">
        <v>193</v>
      </c>
      <c r="B12" s="85" t="s">
        <v>198</v>
      </c>
      <c r="C12" s="125">
        <v>167.2</v>
      </c>
      <c r="D12" s="125">
        <v>300</v>
      </c>
      <c r="E12" s="136">
        <f>F12+G12+H12+I12</f>
        <v>285.7</v>
      </c>
      <c r="F12" s="137">
        <v>74</v>
      </c>
      <c r="G12" s="137">
        <v>71</v>
      </c>
      <c r="H12" s="137">
        <v>68.7</v>
      </c>
      <c r="I12" s="138">
        <v>72</v>
      </c>
    </row>
    <row r="13" spans="1:9" ht="51">
      <c r="A13" s="89" t="s">
        <v>234</v>
      </c>
      <c r="B13" s="85" t="s">
        <v>199</v>
      </c>
      <c r="C13" s="125">
        <v>375</v>
      </c>
      <c r="D13" s="125">
        <v>1200</v>
      </c>
      <c r="E13" s="136">
        <f>F13+G13+H13+I13</f>
        <v>980</v>
      </c>
      <c r="F13" s="139">
        <v>245</v>
      </c>
      <c r="G13" s="139">
        <v>245</v>
      </c>
      <c r="H13" s="139">
        <v>245</v>
      </c>
      <c r="I13" s="139">
        <v>245</v>
      </c>
    </row>
    <row r="14" spans="1:9" ht="25.5">
      <c r="A14" s="84" t="s">
        <v>12</v>
      </c>
      <c r="B14" s="85">
        <v>1010</v>
      </c>
      <c r="C14" s="125">
        <f>C15+C16+C17+C18+C19+C20+C22</f>
        <v>4273.29</v>
      </c>
      <c r="D14" s="125">
        <v>9690.96</v>
      </c>
      <c r="E14" s="125">
        <f>E15+E16+E17+E18+E19+E20+E22</f>
        <v>10951.9</v>
      </c>
      <c r="F14" s="125">
        <f>F15+F16+F17+F18+F19+F20+F22</f>
        <v>2789.4</v>
      </c>
      <c r="G14" s="125">
        <f>G15+G16+G17+G18+G19+G20+G22</f>
        <v>2809.1</v>
      </c>
      <c r="H14" s="125">
        <f>H15+H16+H17+H18+H19+H20+H22</f>
        <v>2721</v>
      </c>
      <c r="I14" s="125">
        <f>I15+I16+I17+I18+I19+I20+I22</f>
        <v>2632.3999999999996</v>
      </c>
    </row>
    <row r="15" spans="1:9" ht="21" customHeight="1">
      <c r="A15" s="84" t="s">
        <v>13</v>
      </c>
      <c r="B15" s="39">
        <v>1011</v>
      </c>
      <c r="C15" s="125"/>
      <c r="D15" s="125"/>
      <c r="E15" s="125"/>
      <c r="F15" s="125"/>
      <c r="G15" s="125"/>
      <c r="H15" s="125"/>
      <c r="I15" s="125"/>
    </row>
    <row r="16" spans="1:9" ht="15">
      <c r="A16" s="84" t="s">
        <v>14</v>
      </c>
      <c r="B16" s="39">
        <v>1012</v>
      </c>
      <c r="C16" s="125"/>
      <c r="D16" s="125"/>
      <c r="E16" s="125"/>
      <c r="F16" s="125"/>
      <c r="G16" s="125"/>
      <c r="H16" s="125"/>
      <c r="I16" s="125"/>
    </row>
    <row r="17" spans="1:9" ht="15">
      <c r="A17" s="84" t="s">
        <v>15</v>
      </c>
      <c r="B17" s="39">
        <v>1013</v>
      </c>
      <c r="C17" s="125"/>
      <c r="D17" s="125"/>
      <c r="E17" s="125"/>
      <c r="F17" s="125"/>
      <c r="G17" s="125"/>
      <c r="H17" s="125"/>
      <c r="I17" s="125"/>
    </row>
    <row r="18" spans="1:9" ht="15">
      <c r="A18" s="84" t="s">
        <v>16</v>
      </c>
      <c r="B18" s="39">
        <v>1014</v>
      </c>
      <c r="C18" s="125">
        <v>3502.7</v>
      </c>
      <c r="D18" s="125">
        <v>7962.96</v>
      </c>
      <c r="E18" s="140">
        <f>F18+G18+H18+I18</f>
        <v>8976.9</v>
      </c>
      <c r="F18" s="141">
        <v>2286.4</v>
      </c>
      <c r="G18" s="141">
        <v>2302.5</v>
      </c>
      <c r="H18" s="141">
        <v>2230.3</v>
      </c>
      <c r="I18" s="141">
        <v>2157.7</v>
      </c>
    </row>
    <row r="19" spans="1:9" ht="15">
      <c r="A19" s="84" t="s">
        <v>17</v>
      </c>
      <c r="B19" s="39">
        <v>1015</v>
      </c>
      <c r="C19" s="125">
        <v>770.59</v>
      </c>
      <c r="D19" s="125">
        <v>1728</v>
      </c>
      <c r="E19" s="140">
        <f>F19+G19+H19+I19</f>
        <v>1975</v>
      </c>
      <c r="F19" s="125">
        <v>503</v>
      </c>
      <c r="G19" s="125">
        <v>506.6</v>
      </c>
      <c r="H19" s="125">
        <v>490.7</v>
      </c>
      <c r="I19" s="125">
        <v>474.7</v>
      </c>
    </row>
    <row r="20" spans="1:9" ht="60.75" customHeight="1">
      <c r="A20" s="84" t="s">
        <v>18</v>
      </c>
      <c r="B20" s="39">
        <v>1016</v>
      </c>
      <c r="C20" s="125"/>
      <c r="D20" s="125"/>
      <c r="E20" s="125"/>
      <c r="F20" s="125"/>
      <c r="G20" s="125"/>
      <c r="H20" s="125"/>
      <c r="I20" s="125"/>
    </row>
    <row r="21" spans="1:9" s="124" customFormat="1" ht="25.5">
      <c r="A21" s="84" t="s">
        <v>19</v>
      </c>
      <c r="B21" s="39">
        <v>1017</v>
      </c>
      <c r="C21" s="125"/>
      <c r="D21" s="125"/>
      <c r="E21" s="135"/>
      <c r="F21" s="142"/>
      <c r="G21" s="142"/>
      <c r="H21" s="142"/>
      <c r="I21" s="142"/>
    </row>
    <row r="22" spans="1:9" ht="15">
      <c r="A22" s="84" t="s">
        <v>20</v>
      </c>
      <c r="B22" s="39">
        <v>1018</v>
      </c>
      <c r="C22" s="125"/>
      <c r="D22" s="125"/>
      <c r="E22" s="125"/>
      <c r="F22" s="125"/>
      <c r="G22" s="125"/>
      <c r="H22" s="125"/>
      <c r="I22" s="125"/>
    </row>
    <row r="23" spans="1:9" ht="15">
      <c r="A23" s="84" t="s">
        <v>21</v>
      </c>
      <c r="B23" s="91">
        <v>1020</v>
      </c>
      <c r="C23" s="129">
        <f>C9-C14</f>
        <v>4360.910000000001</v>
      </c>
      <c r="D23" s="129">
        <v>7970.04</v>
      </c>
      <c r="E23" s="129">
        <f>F23+G23+H23+I23</f>
        <v>6705.228</v>
      </c>
      <c r="F23" s="129">
        <f>F9-F14</f>
        <v>1627.4569999999999</v>
      </c>
      <c r="G23" s="129">
        <f>G9-G14</f>
        <v>1604.757</v>
      </c>
      <c r="H23" s="129">
        <f>H9-H14</f>
        <v>1690.5569999999998</v>
      </c>
      <c r="I23" s="129">
        <f>I9-I14</f>
        <v>1782.4570000000003</v>
      </c>
    </row>
    <row r="24" spans="1:9" ht="22.5" customHeight="1">
      <c r="A24" s="84" t="s">
        <v>22</v>
      </c>
      <c r="B24" s="85">
        <v>1030</v>
      </c>
      <c r="C24" s="129">
        <f>C25+C26+C27+C28+C29+C30+C32+C31+C33+C35+C36+C37+C38+C39+C40+C41+C42+C46</f>
        <v>3069.228</v>
      </c>
      <c r="D24" s="125">
        <v>8292.37</v>
      </c>
      <c r="E24" s="129">
        <f>F24+G24+H24+I24</f>
        <v>6508.36</v>
      </c>
      <c r="F24" s="129">
        <f>F25+F26+F27+F28+F29+F30+F32+F31+F33+F35+F36+F37+F38+F39+F40+F41+F42+F46</f>
        <v>1579.35</v>
      </c>
      <c r="G24" s="129">
        <f>G25+G26+G27+G28+G29+G30+G32+G31+G33+G35+G36+G37+G38+G39+G40+G41+G42+G46</f>
        <v>1555.1399999999999</v>
      </c>
      <c r="H24" s="129">
        <f>H25+H26+H27+H28+H29+H30+H32+H31+H33+H35+H36+H37+H38+H39+H40+H41+H42+H46</f>
        <v>1641.74</v>
      </c>
      <c r="I24" s="129">
        <f>I25+I26+I27+I28+I29+I30+I32+I31+I33+I35+I36+I37+I38+I39+I40+I41+I42+I46</f>
        <v>1732.13</v>
      </c>
    </row>
    <row r="25" spans="1:9" ht="26.25" customHeight="1">
      <c r="A25" s="84" t="s">
        <v>23</v>
      </c>
      <c r="B25" s="85">
        <v>1031</v>
      </c>
      <c r="C25" s="125"/>
      <c r="D25" s="125"/>
      <c r="E25" s="125"/>
      <c r="F25" s="125"/>
      <c r="G25" s="125"/>
      <c r="H25" s="125"/>
      <c r="I25" s="125"/>
    </row>
    <row r="26" spans="1:9" ht="22.5" customHeight="1">
      <c r="A26" s="84" t="s">
        <v>24</v>
      </c>
      <c r="B26" s="85">
        <v>1032</v>
      </c>
      <c r="C26" s="125"/>
      <c r="D26" s="125"/>
      <c r="E26" s="125"/>
      <c r="F26" s="125"/>
      <c r="G26" s="125"/>
      <c r="H26" s="125"/>
      <c r="I26" s="125"/>
    </row>
    <row r="27" spans="1:9" ht="15">
      <c r="A27" s="84" t="s">
        <v>25</v>
      </c>
      <c r="B27" s="85">
        <v>1033</v>
      </c>
      <c r="C27" s="125"/>
      <c r="D27" s="125"/>
      <c r="E27" s="125"/>
      <c r="F27" s="125"/>
      <c r="G27" s="125"/>
      <c r="H27" s="125"/>
      <c r="I27" s="125"/>
    </row>
    <row r="28" spans="1:9" ht="15">
      <c r="A28" s="84" t="s">
        <v>26</v>
      </c>
      <c r="B28" s="85">
        <v>1034</v>
      </c>
      <c r="C28" s="125">
        <v>2</v>
      </c>
      <c r="D28" s="125">
        <v>8</v>
      </c>
      <c r="E28" s="125">
        <f>F28+G28+H28+I28</f>
        <v>30</v>
      </c>
      <c r="F28" s="125">
        <v>4</v>
      </c>
      <c r="G28" s="125">
        <v>22</v>
      </c>
      <c r="H28" s="125">
        <v>2</v>
      </c>
      <c r="I28" s="125">
        <v>2</v>
      </c>
    </row>
    <row r="29" spans="1:9" ht="15">
      <c r="A29" s="84" t="s">
        <v>27</v>
      </c>
      <c r="B29" s="85">
        <v>1035</v>
      </c>
      <c r="C29" s="125"/>
      <c r="D29" s="125"/>
      <c r="E29" s="125"/>
      <c r="F29" s="125"/>
      <c r="G29" s="125"/>
      <c r="H29" s="125"/>
      <c r="I29" s="125"/>
    </row>
    <row r="30" spans="1:9" ht="15">
      <c r="A30" s="84" t="s">
        <v>28</v>
      </c>
      <c r="B30" s="85">
        <v>1036</v>
      </c>
      <c r="C30" s="125">
        <v>17.6</v>
      </c>
      <c r="D30" s="125">
        <v>55</v>
      </c>
      <c r="E30" s="125">
        <f>F30+G30+H30+I30</f>
        <v>80.8</v>
      </c>
      <c r="F30" s="125">
        <v>20.2</v>
      </c>
      <c r="G30" s="125">
        <v>20.2</v>
      </c>
      <c r="H30" s="125">
        <v>20.2</v>
      </c>
      <c r="I30" s="125">
        <v>20.2</v>
      </c>
    </row>
    <row r="31" spans="1:9" ht="15">
      <c r="A31" s="84" t="s">
        <v>29</v>
      </c>
      <c r="B31" s="85">
        <v>1037</v>
      </c>
      <c r="C31" s="125"/>
      <c r="D31" s="125"/>
      <c r="E31" s="125"/>
      <c r="F31" s="125"/>
      <c r="G31" s="125"/>
      <c r="H31" s="125"/>
      <c r="I31" s="125"/>
    </row>
    <row r="32" spans="1:9" ht="15">
      <c r="A32" s="84" t="s">
        <v>30</v>
      </c>
      <c r="B32" s="85">
        <v>1038</v>
      </c>
      <c r="C32" s="125">
        <v>842.4</v>
      </c>
      <c r="D32" s="125">
        <v>2920.27</v>
      </c>
      <c r="E32" s="140">
        <f>F32+G32+H32+I32</f>
        <v>2567.5299999999997</v>
      </c>
      <c r="F32" s="141">
        <v>643.55</v>
      </c>
      <c r="G32" s="141">
        <v>640.54</v>
      </c>
      <c r="H32" s="141">
        <v>656.04</v>
      </c>
      <c r="I32" s="141">
        <v>627.4</v>
      </c>
    </row>
    <row r="33" spans="1:9" ht="16.5" customHeight="1">
      <c r="A33" s="84" t="s">
        <v>31</v>
      </c>
      <c r="B33" s="85">
        <v>1039</v>
      </c>
      <c r="C33" s="125">
        <v>185.328</v>
      </c>
      <c r="D33" s="125">
        <v>670.6</v>
      </c>
      <c r="E33" s="140">
        <f>F33+G33+H33+I33</f>
        <v>564.83</v>
      </c>
      <c r="F33" s="125">
        <v>141.6</v>
      </c>
      <c r="G33" s="125">
        <v>140.9</v>
      </c>
      <c r="H33" s="125">
        <v>144.3</v>
      </c>
      <c r="I33" s="125">
        <v>138.03</v>
      </c>
    </row>
    <row r="34" spans="1:9" ht="51">
      <c r="A34" s="84" t="s">
        <v>32</v>
      </c>
      <c r="B34" s="85">
        <v>1040</v>
      </c>
      <c r="C34" s="126"/>
      <c r="D34" s="126"/>
      <c r="E34" s="143"/>
      <c r="F34" s="144"/>
      <c r="G34" s="144"/>
      <c r="H34" s="144"/>
      <c r="I34" s="144"/>
    </row>
    <row r="35" spans="1:9" ht="48" customHeight="1">
      <c r="A35" s="84" t="s">
        <v>33</v>
      </c>
      <c r="B35" s="85">
        <v>1041</v>
      </c>
      <c r="C35" s="125"/>
      <c r="D35" s="125"/>
      <c r="E35" s="125"/>
      <c r="F35" s="125"/>
      <c r="G35" s="125"/>
      <c r="H35" s="125"/>
      <c r="I35" s="125"/>
    </row>
    <row r="36" spans="1:9" ht="38.25">
      <c r="A36" s="84" t="s">
        <v>34</v>
      </c>
      <c r="B36" s="85">
        <v>1042</v>
      </c>
      <c r="C36" s="125"/>
      <c r="D36" s="125"/>
      <c r="E36" s="125"/>
      <c r="F36" s="125"/>
      <c r="G36" s="125"/>
      <c r="H36" s="125"/>
      <c r="I36" s="125"/>
    </row>
    <row r="37" spans="1:9" ht="25.5">
      <c r="A37" s="84" t="s">
        <v>35</v>
      </c>
      <c r="B37" s="85">
        <v>1043</v>
      </c>
      <c r="C37" s="125"/>
      <c r="D37" s="125"/>
      <c r="E37" s="125"/>
      <c r="F37" s="125"/>
      <c r="G37" s="125"/>
      <c r="H37" s="125"/>
      <c r="I37" s="125"/>
    </row>
    <row r="38" spans="1:9" ht="15">
      <c r="A38" s="84" t="s">
        <v>36</v>
      </c>
      <c r="B38" s="85">
        <v>1044</v>
      </c>
      <c r="C38" s="125"/>
      <c r="D38" s="125"/>
      <c r="E38" s="125"/>
      <c r="F38" s="125"/>
      <c r="G38" s="125"/>
      <c r="H38" s="125"/>
      <c r="I38" s="125"/>
    </row>
    <row r="39" spans="1:9" ht="25.5">
      <c r="A39" s="84" t="s">
        <v>37</v>
      </c>
      <c r="B39" s="85">
        <v>1045</v>
      </c>
      <c r="C39" s="125"/>
      <c r="D39" s="125"/>
      <c r="E39" s="125"/>
      <c r="F39" s="125"/>
      <c r="G39" s="125"/>
      <c r="H39" s="125"/>
      <c r="I39" s="125"/>
    </row>
    <row r="40" spans="1:9" ht="15">
      <c r="A40" s="84" t="s">
        <v>38</v>
      </c>
      <c r="B40" s="85">
        <v>1046</v>
      </c>
      <c r="C40" s="125"/>
      <c r="D40" s="125"/>
      <c r="E40" s="125"/>
      <c r="F40" s="125"/>
      <c r="G40" s="125"/>
      <c r="H40" s="125"/>
      <c r="I40" s="125"/>
    </row>
    <row r="41" spans="1:9" ht="15">
      <c r="A41" s="84" t="s">
        <v>39</v>
      </c>
      <c r="B41" s="85">
        <v>1047</v>
      </c>
      <c r="C41" s="125"/>
      <c r="D41" s="125"/>
      <c r="E41" s="125"/>
      <c r="F41" s="125"/>
      <c r="G41" s="125"/>
      <c r="H41" s="125"/>
      <c r="I41" s="125"/>
    </row>
    <row r="42" spans="1:9" ht="25.5">
      <c r="A42" s="84" t="s">
        <v>40</v>
      </c>
      <c r="B42" s="85">
        <v>1048</v>
      </c>
      <c r="C42" s="125"/>
      <c r="D42" s="125"/>
      <c r="E42" s="125"/>
      <c r="F42" s="125"/>
      <c r="G42" s="125"/>
      <c r="H42" s="125"/>
      <c r="I42" s="125"/>
    </row>
    <row r="43" spans="1:9" ht="25.5">
      <c r="A43" s="84" t="s">
        <v>41</v>
      </c>
      <c r="B43" s="85">
        <v>1049</v>
      </c>
      <c r="C43" s="125"/>
      <c r="D43" s="125"/>
      <c r="E43" s="125"/>
      <c r="F43" s="125"/>
      <c r="G43" s="125"/>
      <c r="H43" s="125"/>
      <c r="I43" s="125"/>
    </row>
    <row r="44" spans="1:9" ht="51">
      <c r="A44" s="84" t="s">
        <v>42</v>
      </c>
      <c r="B44" s="85">
        <v>1050</v>
      </c>
      <c r="C44" s="125"/>
      <c r="D44" s="125"/>
      <c r="E44" s="125"/>
      <c r="F44" s="125"/>
      <c r="G44" s="125"/>
      <c r="H44" s="125"/>
      <c r="I44" s="125"/>
    </row>
    <row r="45" spans="1:9" ht="21.75" customHeight="1">
      <c r="A45" s="84" t="s">
        <v>43</v>
      </c>
      <c r="B45" s="80" t="s">
        <v>44</v>
      </c>
      <c r="C45" s="125"/>
      <c r="D45" s="125"/>
      <c r="E45" s="125"/>
      <c r="F45" s="125"/>
      <c r="G45" s="125"/>
      <c r="H45" s="125"/>
      <c r="I45" s="125"/>
    </row>
    <row r="46" spans="1:9" ht="26.25" customHeight="1">
      <c r="A46" s="84" t="s">
        <v>45</v>
      </c>
      <c r="B46" s="85">
        <v>1051</v>
      </c>
      <c r="C46" s="129">
        <f>C47+C48+C49+C50+C51+C52+C54+53</f>
        <v>2021.9</v>
      </c>
      <c r="D46" s="129">
        <v>4344.5</v>
      </c>
      <c r="E46" s="129">
        <f>F46+G46+H46+I46</f>
        <v>3265.2</v>
      </c>
      <c r="F46" s="129">
        <f>F47+F48+F49+F50+F51+F52+F54+F53</f>
        <v>770</v>
      </c>
      <c r="G46" s="129">
        <f>G47+G48+G49+G50+G51+G52+G54+G53</f>
        <v>731.5</v>
      </c>
      <c r="H46" s="129">
        <f>H47+H48+H49+H50+H51+H52+H54+H53</f>
        <v>819.2</v>
      </c>
      <c r="I46" s="129">
        <f>I47+I48+I49+I50+I51+I52+I54+I53</f>
        <v>944.5</v>
      </c>
    </row>
    <row r="47" spans="1:9" ht="24.75" customHeight="1">
      <c r="A47" s="145" t="s">
        <v>200</v>
      </c>
      <c r="B47" s="85" t="s">
        <v>204</v>
      </c>
      <c r="C47" s="125">
        <v>280.1</v>
      </c>
      <c r="D47" s="125">
        <v>350</v>
      </c>
      <c r="E47" s="136">
        <f aca="true" t="shared" si="0" ref="E47:E54">F47+G47+H47+I47</f>
        <v>218</v>
      </c>
      <c r="F47" s="137">
        <v>50</v>
      </c>
      <c r="G47" s="137">
        <v>50</v>
      </c>
      <c r="H47" s="137">
        <v>58</v>
      </c>
      <c r="I47" s="137">
        <v>60</v>
      </c>
    </row>
    <row r="48" spans="1:9" ht="23.25" customHeight="1">
      <c r="A48" s="146" t="s">
        <v>203</v>
      </c>
      <c r="B48" s="85" t="s">
        <v>205</v>
      </c>
      <c r="C48" s="125">
        <v>389</v>
      </c>
      <c r="D48" s="125">
        <v>480</v>
      </c>
      <c r="E48" s="136">
        <f t="shared" si="0"/>
        <v>356.5</v>
      </c>
      <c r="F48" s="137">
        <v>91</v>
      </c>
      <c r="G48" s="137">
        <v>80.5</v>
      </c>
      <c r="H48" s="137">
        <v>87.5</v>
      </c>
      <c r="I48" s="137">
        <v>97.5</v>
      </c>
    </row>
    <row r="49" spans="1:9" ht="63.75">
      <c r="A49" s="146" t="s">
        <v>215</v>
      </c>
      <c r="B49" s="85" t="s">
        <v>206</v>
      </c>
      <c r="C49" s="127">
        <v>279.3</v>
      </c>
      <c r="D49" s="127">
        <v>850</v>
      </c>
      <c r="E49" s="147">
        <f t="shared" si="0"/>
        <v>820</v>
      </c>
      <c r="F49" s="139">
        <v>200</v>
      </c>
      <c r="G49" s="139">
        <v>200</v>
      </c>
      <c r="H49" s="139">
        <v>200</v>
      </c>
      <c r="I49" s="139">
        <v>220</v>
      </c>
    </row>
    <row r="50" spans="1:9" ht="15">
      <c r="A50" s="148" t="s">
        <v>242</v>
      </c>
      <c r="B50" s="85" t="s">
        <v>207</v>
      </c>
      <c r="C50" s="125"/>
      <c r="D50" s="125">
        <v>270</v>
      </c>
      <c r="E50" s="149">
        <f t="shared" si="0"/>
        <v>180</v>
      </c>
      <c r="F50" s="150">
        <v>45</v>
      </c>
      <c r="G50" s="150">
        <v>45</v>
      </c>
      <c r="H50" s="150">
        <v>45</v>
      </c>
      <c r="I50" s="150">
        <v>45</v>
      </c>
    </row>
    <row r="51" spans="1:9" ht="25.5">
      <c r="A51" s="151" t="s">
        <v>201</v>
      </c>
      <c r="B51" s="85" t="s">
        <v>208</v>
      </c>
      <c r="C51" s="128">
        <v>134.1</v>
      </c>
      <c r="D51" s="125">
        <v>300</v>
      </c>
      <c r="E51" s="136">
        <f>F51+G51+H51+I51</f>
        <v>285.7</v>
      </c>
      <c r="F51" s="137">
        <v>74</v>
      </c>
      <c r="G51" s="137">
        <v>71</v>
      </c>
      <c r="H51" s="137">
        <v>68.7</v>
      </c>
      <c r="I51" s="138">
        <v>72</v>
      </c>
    </row>
    <row r="52" spans="1:9" ht="63.75">
      <c r="A52" s="152" t="s">
        <v>233</v>
      </c>
      <c r="B52" s="85" t="s">
        <v>209</v>
      </c>
      <c r="C52" s="125">
        <v>371.5</v>
      </c>
      <c r="D52" s="125">
        <v>1200</v>
      </c>
      <c r="E52" s="136">
        <f>F52+G52+H52+I52</f>
        <v>980</v>
      </c>
      <c r="F52" s="139">
        <v>245</v>
      </c>
      <c r="G52" s="139">
        <v>245</v>
      </c>
      <c r="H52" s="139">
        <v>245</v>
      </c>
      <c r="I52" s="139">
        <v>245</v>
      </c>
    </row>
    <row r="53" spans="1:9" ht="15">
      <c r="A53" s="153" t="s">
        <v>237</v>
      </c>
      <c r="B53" s="85"/>
      <c r="C53" s="125"/>
      <c r="D53" s="125">
        <v>27</v>
      </c>
      <c r="E53" s="136">
        <f>F53+G53+H53+I53</f>
        <v>20</v>
      </c>
      <c r="F53" s="150">
        <v>5</v>
      </c>
      <c r="G53" s="150">
        <v>5</v>
      </c>
      <c r="H53" s="150">
        <v>5</v>
      </c>
      <c r="I53" s="150">
        <v>5</v>
      </c>
    </row>
    <row r="54" spans="1:9" ht="15">
      <c r="A54" s="121" t="s">
        <v>202</v>
      </c>
      <c r="B54" s="85" t="s">
        <v>210</v>
      </c>
      <c r="C54" s="125">
        <v>514.9</v>
      </c>
      <c r="D54" s="125">
        <v>867.5</v>
      </c>
      <c r="E54" s="154">
        <f t="shared" si="0"/>
        <v>405</v>
      </c>
      <c r="F54" s="150">
        <v>60</v>
      </c>
      <c r="G54" s="150">
        <v>35</v>
      </c>
      <c r="H54" s="150">
        <v>110</v>
      </c>
      <c r="I54" s="150">
        <v>200</v>
      </c>
    </row>
    <row r="55" spans="1:9" ht="13.5" customHeight="1">
      <c r="A55" s="84" t="s">
        <v>46</v>
      </c>
      <c r="B55" s="85">
        <v>1060</v>
      </c>
      <c r="C55" s="125"/>
      <c r="D55" s="125"/>
      <c r="E55" s="125"/>
      <c r="F55" s="125"/>
      <c r="G55" s="125"/>
      <c r="H55" s="125"/>
      <c r="I55" s="125"/>
    </row>
    <row r="56" spans="1:9" ht="13.5" customHeight="1">
      <c r="A56" s="84" t="s">
        <v>47</v>
      </c>
      <c r="B56" s="85">
        <v>1061</v>
      </c>
      <c r="C56" s="125"/>
      <c r="D56" s="125"/>
      <c r="E56" s="125"/>
      <c r="F56" s="125"/>
      <c r="G56" s="125"/>
      <c r="H56" s="125"/>
      <c r="I56" s="125"/>
    </row>
    <row r="57" spans="1:9" ht="15">
      <c r="A57" s="84" t="s">
        <v>48</v>
      </c>
      <c r="B57" s="85">
        <v>1062</v>
      </c>
      <c r="C57" s="125"/>
      <c r="D57" s="125"/>
      <c r="E57" s="125"/>
      <c r="F57" s="125"/>
      <c r="G57" s="125"/>
      <c r="H57" s="125"/>
      <c r="I57" s="125"/>
    </row>
    <row r="58" spans="1:9" ht="12.75" customHeight="1">
      <c r="A58" s="84" t="s">
        <v>30</v>
      </c>
      <c r="B58" s="85">
        <v>1063</v>
      </c>
      <c r="C58" s="125"/>
      <c r="D58" s="125"/>
      <c r="E58" s="125"/>
      <c r="F58" s="125"/>
      <c r="G58" s="125"/>
      <c r="H58" s="125"/>
      <c r="I58" s="125"/>
    </row>
    <row r="59" spans="1:9" ht="13.5" customHeight="1">
      <c r="A59" s="84" t="s">
        <v>31</v>
      </c>
      <c r="B59" s="85">
        <v>1064</v>
      </c>
      <c r="C59" s="125"/>
      <c r="D59" s="125"/>
      <c r="E59" s="125"/>
      <c r="F59" s="125"/>
      <c r="G59" s="125"/>
      <c r="H59" s="125"/>
      <c r="I59" s="125"/>
    </row>
    <row r="60" spans="1:9" ht="25.5">
      <c r="A60" s="84" t="s">
        <v>49</v>
      </c>
      <c r="B60" s="85">
        <v>1065</v>
      </c>
      <c r="C60" s="125"/>
      <c r="D60" s="125"/>
      <c r="E60" s="125"/>
      <c r="F60" s="125"/>
      <c r="G60" s="125"/>
      <c r="H60" s="125"/>
      <c r="I60" s="125"/>
    </row>
    <row r="61" spans="1:9" ht="13.5" customHeight="1">
      <c r="A61" s="84" t="s">
        <v>50</v>
      </c>
      <c r="B61" s="85">
        <v>1066</v>
      </c>
      <c r="C61" s="125"/>
      <c r="D61" s="125"/>
      <c r="E61" s="125"/>
      <c r="F61" s="125"/>
      <c r="G61" s="125"/>
      <c r="H61" s="125"/>
      <c r="I61" s="125"/>
    </row>
    <row r="62" spans="1:9" ht="29.25" customHeight="1">
      <c r="A62" s="84" t="s">
        <v>51</v>
      </c>
      <c r="B62" s="85">
        <v>1067</v>
      </c>
      <c r="C62" s="125"/>
      <c r="D62" s="125"/>
      <c r="E62" s="125"/>
      <c r="F62" s="125"/>
      <c r="G62" s="125"/>
      <c r="H62" s="125"/>
      <c r="I62" s="125"/>
    </row>
    <row r="63" spans="1:9" ht="38.25">
      <c r="A63" s="84" t="s">
        <v>241</v>
      </c>
      <c r="B63" s="85">
        <v>1070</v>
      </c>
      <c r="C63" s="125">
        <v>765.2</v>
      </c>
      <c r="D63" s="125">
        <v>294</v>
      </c>
      <c r="E63" s="135">
        <f>F63+G63+H63+I63</f>
        <v>233.16</v>
      </c>
      <c r="F63" s="142">
        <v>43.94</v>
      </c>
      <c r="G63" s="142">
        <v>50.09</v>
      </c>
      <c r="H63" s="142">
        <v>68.48</v>
      </c>
      <c r="I63" s="142">
        <v>70.65</v>
      </c>
    </row>
    <row r="64" spans="1:9" ht="63.75">
      <c r="A64" s="157" t="s">
        <v>243</v>
      </c>
      <c r="B64" s="85">
        <v>1080</v>
      </c>
      <c r="C64" s="125">
        <v>765.2</v>
      </c>
      <c r="D64" s="125">
        <v>294</v>
      </c>
      <c r="E64" s="135">
        <f>F64+G64+H64+I64</f>
        <v>233.16</v>
      </c>
      <c r="F64" s="142">
        <v>43.94</v>
      </c>
      <c r="G64" s="142">
        <v>50.09</v>
      </c>
      <c r="H64" s="142">
        <v>68.48</v>
      </c>
      <c r="I64" s="142">
        <v>70.65</v>
      </c>
    </row>
    <row r="65" spans="1:9" ht="27" customHeight="1">
      <c r="A65" s="84" t="s">
        <v>52</v>
      </c>
      <c r="B65" s="91">
        <v>1100</v>
      </c>
      <c r="C65" s="129"/>
      <c r="D65" s="129"/>
      <c r="E65" s="129"/>
      <c r="F65" s="129"/>
      <c r="G65" s="129"/>
      <c r="H65" s="129"/>
      <c r="I65" s="129"/>
    </row>
    <row r="66" spans="1:9" ht="25.5">
      <c r="A66" s="84" t="s">
        <v>53</v>
      </c>
      <c r="B66" s="85">
        <v>1110</v>
      </c>
      <c r="C66" s="125"/>
      <c r="D66" s="125"/>
      <c r="E66" s="125"/>
      <c r="F66" s="125"/>
      <c r="G66" s="125"/>
      <c r="H66" s="125"/>
      <c r="I66" s="125"/>
    </row>
    <row r="67" spans="1:9" ht="25.5">
      <c r="A67" s="84" t="s">
        <v>54</v>
      </c>
      <c r="B67" s="85">
        <v>1120</v>
      </c>
      <c r="C67" s="125"/>
      <c r="D67" s="125"/>
      <c r="E67" s="125"/>
      <c r="F67" s="125"/>
      <c r="G67" s="125"/>
      <c r="H67" s="125"/>
      <c r="I67" s="125"/>
    </row>
    <row r="68" spans="1:9" ht="25.5">
      <c r="A68" s="84" t="s">
        <v>55</v>
      </c>
      <c r="B68" s="85">
        <v>1130</v>
      </c>
      <c r="C68" s="125"/>
      <c r="D68" s="125"/>
      <c r="E68" s="125"/>
      <c r="F68" s="125"/>
      <c r="G68" s="125"/>
      <c r="H68" s="125"/>
      <c r="I68" s="125"/>
    </row>
    <row r="69" spans="1:9" ht="15">
      <c r="A69" s="84" t="s">
        <v>56</v>
      </c>
      <c r="B69" s="85">
        <v>1140</v>
      </c>
      <c r="C69" s="125"/>
      <c r="D69" s="125"/>
      <c r="E69" s="125"/>
      <c r="F69" s="125"/>
      <c r="G69" s="125"/>
      <c r="H69" s="125"/>
      <c r="I69" s="125"/>
    </row>
    <row r="70" spans="1:9" ht="15">
      <c r="A70" s="84" t="s">
        <v>180</v>
      </c>
      <c r="B70" s="85">
        <v>1150</v>
      </c>
      <c r="C70" s="125">
        <f>C72</f>
        <v>94.3</v>
      </c>
      <c r="D70" s="125">
        <f aca="true" t="shared" si="1" ref="D70:I70">D71+D72+D73</f>
        <v>1368</v>
      </c>
      <c r="E70" s="129">
        <f t="shared" si="1"/>
        <v>0</v>
      </c>
      <c r="F70" s="129">
        <f t="shared" si="1"/>
        <v>0</v>
      </c>
      <c r="G70" s="129">
        <f t="shared" si="1"/>
        <v>0</v>
      </c>
      <c r="H70" s="129">
        <f t="shared" si="1"/>
        <v>0</v>
      </c>
      <c r="I70" s="129">
        <f t="shared" si="1"/>
        <v>0</v>
      </c>
    </row>
    <row r="71" spans="1:9" ht="57.75" customHeight="1">
      <c r="A71" s="84" t="s">
        <v>238</v>
      </c>
      <c r="B71" s="85"/>
      <c r="C71" s="125"/>
      <c r="D71" s="125">
        <v>842.8</v>
      </c>
      <c r="E71" s="125">
        <f>F71+G71+H71+I71</f>
        <v>0</v>
      </c>
      <c r="F71" s="125"/>
      <c r="G71" s="125"/>
      <c r="H71" s="125"/>
      <c r="I71" s="125"/>
    </row>
    <row r="72" spans="1:9" ht="38.25">
      <c r="A72" s="89" t="s">
        <v>239</v>
      </c>
      <c r="B72" s="85"/>
      <c r="C72" s="125">
        <v>94.3</v>
      </c>
      <c r="D72" s="125">
        <v>285.2</v>
      </c>
      <c r="E72" s="125">
        <f>F72+G72+H72+I72</f>
        <v>0</v>
      </c>
      <c r="F72" s="125"/>
      <c r="G72" s="125"/>
      <c r="H72" s="125"/>
      <c r="I72" s="125"/>
    </row>
    <row r="73" spans="1:9" ht="27" customHeight="1">
      <c r="A73" s="84" t="s">
        <v>240</v>
      </c>
      <c r="B73" s="85"/>
      <c r="C73" s="125"/>
      <c r="D73" s="125">
        <v>240</v>
      </c>
      <c r="E73" s="125"/>
      <c r="F73" s="125"/>
      <c r="G73" s="125"/>
      <c r="H73" s="125"/>
      <c r="I73" s="125"/>
    </row>
    <row r="74" spans="1:9" ht="15">
      <c r="A74" s="84" t="s">
        <v>20</v>
      </c>
      <c r="B74" s="85">
        <v>1160</v>
      </c>
      <c r="C74" s="125">
        <f>C76</f>
        <v>94.3</v>
      </c>
      <c r="D74" s="125">
        <f aca="true" t="shared" si="2" ref="D74:I74">D75+D76+D77</f>
        <v>1368</v>
      </c>
      <c r="E74" s="129">
        <f t="shared" si="2"/>
        <v>0</v>
      </c>
      <c r="F74" s="129">
        <f t="shared" si="2"/>
        <v>0</v>
      </c>
      <c r="G74" s="129">
        <f t="shared" si="2"/>
        <v>0</v>
      </c>
      <c r="H74" s="129">
        <f t="shared" si="2"/>
        <v>0</v>
      </c>
      <c r="I74" s="129">
        <f t="shared" si="2"/>
        <v>0</v>
      </c>
    </row>
    <row r="75" spans="1:9" ht="38.25">
      <c r="A75" s="84" t="s">
        <v>247</v>
      </c>
      <c r="B75" s="85"/>
      <c r="C75" s="125"/>
      <c r="D75" s="125">
        <v>842.8</v>
      </c>
      <c r="E75" s="125">
        <f>F75+G75+H75+I75</f>
        <v>0</v>
      </c>
      <c r="F75" s="125"/>
      <c r="G75" s="125"/>
      <c r="H75" s="125"/>
      <c r="I75" s="125"/>
    </row>
    <row r="76" spans="1:9" ht="38.25">
      <c r="A76" s="89" t="s">
        <v>249</v>
      </c>
      <c r="B76" s="85"/>
      <c r="C76" s="125">
        <v>94.3</v>
      </c>
      <c r="D76" s="125">
        <v>285.2</v>
      </c>
      <c r="E76" s="125">
        <f>F76+G76+H76+I76</f>
        <v>0</v>
      </c>
      <c r="F76" s="125"/>
      <c r="G76" s="125"/>
      <c r="H76" s="125"/>
      <c r="I76" s="125"/>
    </row>
    <row r="77" spans="1:9" ht="25.5">
      <c r="A77" s="84" t="s">
        <v>248</v>
      </c>
      <c r="B77" s="85"/>
      <c r="C77" s="125"/>
      <c r="D77" s="125">
        <v>240</v>
      </c>
      <c r="E77" s="125">
        <f>F77+G77+H77+I77</f>
        <v>0</v>
      </c>
      <c r="F77" s="125"/>
      <c r="G77" s="125"/>
      <c r="H77" s="125"/>
      <c r="I77" s="125"/>
    </row>
    <row r="78" spans="1:9" ht="25.5" customHeight="1">
      <c r="A78" s="84" t="s">
        <v>57</v>
      </c>
      <c r="B78" s="91">
        <v>1170</v>
      </c>
      <c r="C78" s="129">
        <f>C81</f>
        <v>1291.6820000000007</v>
      </c>
      <c r="D78" s="129">
        <v>-322.33</v>
      </c>
      <c r="E78" s="129">
        <f>E81</f>
        <v>196.8680000000022</v>
      </c>
      <c r="F78" s="129">
        <f>F81</f>
        <v>48.10699999999997</v>
      </c>
      <c r="G78" s="129">
        <f>G81</f>
        <v>49.61700000000019</v>
      </c>
      <c r="H78" s="129">
        <f>H81</f>
        <v>48.81700000000001</v>
      </c>
      <c r="I78" s="129">
        <f>I81</f>
        <v>50.327000000000226</v>
      </c>
    </row>
    <row r="79" spans="1:9" ht="15">
      <c r="A79" s="84" t="s">
        <v>58</v>
      </c>
      <c r="B79" s="39">
        <v>1180</v>
      </c>
      <c r="C79" s="125"/>
      <c r="D79" s="125"/>
      <c r="E79" s="125"/>
      <c r="F79" s="125"/>
      <c r="G79" s="125"/>
      <c r="H79" s="125"/>
      <c r="I79" s="125"/>
    </row>
    <row r="80" spans="1:9" ht="15">
      <c r="A80" s="84" t="s">
        <v>59</v>
      </c>
      <c r="B80" s="39">
        <v>1181</v>
      </c>
      <c r="C80" s="125"/>
      <c r="D80" s="125"/>
      <c r="E80" s="125"/>
      <c r="F80" s="125"/>
      <c r="G80" s="125"/>
      <c r="H80" s="125"/>
      <c r="I80" s="125"/>
    </row>
    <row r="81" spans="1:9" ht="25.5" customHeight="1">
      <c r="A81" s="84" t="s">
        <v>60</v>
      </c>
      <c r="B81" s="91">
        <v>1200</v>
      </c>
      <c r="C81" s="129">
        <f>C84-C85</f>
        <v>1291.6820000000007</v>
      </c>
      <c r="D81" s="129">
        <v>-322.33</v>
      </c>
      <c r="E81" s="129">
        <f>E84-E85</f>
        <v>196.8680000000022</v>
      </c>
      <c r="F81" s="129">
        <f>F84-F85</f>
        <v>48.10699999999997</v>
      </c>
      <c r="G81" s="129">
        <f>G84-G85</f>
        <v>49.61700000000019</v>
      </c>
      <c r="H81" s="129">
        <f>H84-H85</f>
        <v>48.81700000000001</v>
      </c>
      <c r="I81" s="129">
        <f>I84-I85</f>
        <v>50.327000000000226</v>
      </c>
    </row>
    <row r="82" spans="1:9" ht="15">
      <c r="A82" s="84" t="s">
        <v>61</v>
      </c>
      <c r="B82" s="80">
        <v>1201</v>
      </c>
      <c r="C82" s="129">
        <f>C81</f>
        <v>1291.6820000000007</v>
      </c>
      <c r="D82" s="129">
        <v>-322.33</v>
      </c>
      <c r="E82" s="129">
        <f>E81</f>
        <v>196.8680000000022</v>
      </c>
      <c r="F82" s="129">
        <f>F81</f>
        <v>48.10699999999997</v>
      </c>
      <c r="G82" s="129">
        <f>G81</f>
        <v>49.61700000000019</v>
      </c>
      <c r="H82" s="129">
        <f>H81</f>
        <v>48.81700000000001</v>
      </c>
      <c r="I82" s="129">
        <f>I81</f>
        <v>50.327000000000226</v>
      </c>
    </row>
    <row r="83" spans="1:9" ht="15">
      <c r="A83" s="84" t="s">
        <v>62</v>
      </c>
      <c r="B83" s="80">
        <v>1202</v>
      </c>
      <c r="C83" s="125"/>
      <c r="D83" s="125"/>
      <c r="E83" s="125"/>
      <c r="F83" s="125"/>
      <c r="G83" s="125"/>
      <c r="H83" s="125"/>
      <c r="I83" s="125"/>
    </row>
    <row r="84" spans="1:9" ht="15">
      <c r="A84" s="84" t="s">
        <v>63</v>
      </c>
      <c r="B84" s="85">
        <v>1210</v>
      </c>
      <c r="C84" s="129">
        <f>C9+C70+C63</f>
        <v>9493.7</v>
      </c>
      <c r="D84" s="129">
        <v>19323.8</v>
      </c>
      <c r="E84" s="129">
        <f>E9+E70+E63</f>
        <v>17890.288</v>
      </c>
      <c r="F84" s="129">
        <f>F9+F70+F63</f>
        <v>4460.797</v>
      </c>
      <c r="G84" s="129">
        <f>G9+G70+G63</f>
        <v>4463.947</v>
      </c>
      <c r="H84" s="129">
        <f>H9+H70+H63</f>
        <v>4480.036999999999</v>
      </c>
      <c r="I84" s="129">
        <f>I9+I70+I63</f>
        <v>4485.507</v>
      </c>
    </row>
    <row r="85" spans="1:9" ht="15">
      <c r="A85" s="84" t="s">
        <v>64</v>
      </c>
      <c r="B85" s="85">
        <v>1220</v>
      </c>
      <c r="C85" s="129">
        <f>C24+C14+C74+C64</f>
        <v>8202.018</v>
      </c>
      <c r="D85" s="129">
        <v>19645.33</v>
      </c>
      <c r="E85" s="129">
        <f>E24+E14+E74+E64</f>
        <v>17693.42</v>
      </c>
      <c r="F85" s="129">
        <f>F24+F14+F74+F64</f>
        <v>4412.69</v>
      </c>
      <c r="G85" s="129">
        <f>G24+G14+G74+G64</f>
        <v>4414.33</v>
      </c>
      <c r="H85" s="129">
        <f>H24+H14+H74+H64</f>
        <v>4431.219999999999</v>
      </c>
      <c r="I85" s="129">
        <f>I24+I14+I74+I64</f>
        <v>4435.179999999999</v>
      </c>
    </row>
    <row r="86" spans="1:9" ht="14.25" customHeight="1">
      <c r="A86" s="200" t="s">
        <v>181</v>
      </c>
      <c r="B86" s="200"/>
      <c r="C86" s="200"/>
      <c r="D86" s="200"/>
      <c r="E86" s="200"/>
      <c r="F86" s="200"/>
      <c r="G86" s="200"/>
      <c r="H86" s="200"/>
      <c r="I86" s="200"/>
    </row>
    <row r="87" spans="1:9" ht="15.75" customHeight="1">
      <c r="A87" s="93" t="s">
        <v>182</v>
      </c>
      <c r="B87" s="85">
        <v>1300</v>
      </c>
      <c r="C87" s="125">
        <f>C88+C89</f>
        <v>803.2</v>
      </c>
      <c r="D87" s="125">
        <v>1700</v>
      </c>
      <c r="E87" s="125">
        <f>E88+E89</f>
        <v>860.2</v>
      </c>
      <c r="F87" s="125">
        <f>F88+F89</f>
        <v>215</v>
      </c>
      <c r="G87" s="125">
        <f>G88+G89</f>
        <v>201.5</v>
      </c>
      <c r="H87" s="125">
        <f>H88+H89</f>
        <v>214.2</v>
      </c>
      <c r="I87" s="125">
        <f>I88+I89</f>
        <v>229.5</v>
      </c>
    </row>
    <row r="88" spans="1:9" ht="25.5">
      <c r="A88" s="84" t="s">
        <v>183</v>
      </c>
      <c r="B88" s="94">
        <v>1301</v>
      </c>
      <c r="C88" s="125">
        <f>C48+C47</f>
        <v>669.1</v>
      </c>
      <c r="D88" s="125">
        <v>1400</v>
      </c>
      <c r="E88" s="125">
        <f>F88+G88+H88+I88</f>
        <v>574.5</v>
      </c>
      <c r="F88" s="125">
        <f>F48+F47</f>
        <v>141</v>
      </c>
      <c r="G88" s="125">
        <f>G48+G47</f>
        <v>130.5</v>
      </c>
      <c r="H88" s="125">
        <f>H48+H47</f>
        <v>145.5</v>
      </c>
      <c r="I88" s="125">
        <f>I48+I47</f>
        <v>157.5</v>
      </c>
    </row>
    <row r="89" spans="1:9" s="124" customFormat="1" ht="15">
      <c r="A89" s="166" t="s">
        <v>184</v>
      </c>
      <c r="B89" s="167">
        <v>1302</v>
      </c>
      <c r="C89" s="168">
        <v>134.1</v>
      </c>
      <c r="D89" s="169">
        <v>300</v>
      </c>
      <c r="E89" s="170">
        <f>F89+G89+H89+I89</f>
        <v>285.7</v>
      </c>
      <c r="F89" s="171">
        <v>74</v>
      </c>
      <c r="G89" s="171">
        <v>71</v>
      </c>
      <c r="H89" s="171">
        <v>68.7</v>
      </c>
      <c r="I89" s="172">
        <v>72</v>
      </c>
    </row>
    <row r="90" spans="1:9" ht="15">
      <c r="A90" s="84" t="s">
        <v>16</v>
      </c>
      <c r="B90" s="95">
        <v>1310</v>
      </c>
      <c r="C90" s="155">
        <f>C18+C32</f>
        <v>4345.099999999999</v>
      </c>
      <c r="D90" s="125">
        <v>10883.23</v>
      </c>
      <c r="E90" s="156">
        <f>F90+G90+H90+I90</f>
        <v>11544.43</v>
      </c>
      <c r="F90" s="155">
        <f>F18+F32</f>
        <v>2929.95</v>
      </c>
      <c r="G90" s="155">
        <f>G18+G32</f>
        <v>2943.04</v>
      </c>
      <c r="H90" s="155">
        <f>H18+H32</f>
        <v>2886.34</v>
      </c>
      <c r="I90" s="155">
        <f>I18+I32</f>
        <v>2785.1</v>
      </c>
    </row>
    <row r="91" spans="1:9" ht="19.5" customHeight="1">
      <c r="A91" s="84" t="s">
        <v>17</v>
      </c>
      <c r="B91" s="95">
        <v>1320</v>
      </c>
      <c r="C91" s="125">
        <f>C33+C19</f>
        <v>955.918</v>
      </c>
      <c r="D91" s="125">
        <v>2398.63</v>
      </c>
      <c r="E91" s="125">
        <f>E33+E19</f>
        <v>2539.83</v>
      </c>
      <c r="F91" s="125">
        <f>F33+F19</f>
        <v>644.6</v>
      </c>
      <c r="G91" s="125">
        <f>G33+G19</f>
        <v>647.5</v>
      </c>
      <c r="H91" s="125">
        <f>H33+H19</f>
        <v>635</v>
      </c>
      <c r="I91" s="125">
        <f>I33+I19</f>
        <v>612.73</v>
      </c>
    </row>
    <row r="92" spans="1:9" ht="15">
      <c r="A92" s="84" t="s">
        <v>185</v>
      </c>
      <c r="B92" s="95">
        <v>1330</v>
      </c>
      <c r="C92" s="125">
        <v>765.2</v>
      </c>
      <c r="D92" s="125">
        <v>294</v>
      </c>
      <c r="E92" s="135">
        <f>F92+G92+H92+I92</f>
        <v>233.16</v>
      </c>
      <c r="F92" s="142">
        <v>43.94</v>
      </c>
      <c r="G92" s="142">
        <v>50.09</v>
      </c>
      <c r="H92" s="142">
        <v>68.48</v>
      </c>
      <c r="I92" s="142">
        <v>70.65</v>
      </c>
    </row>
    <row r="93" spans="1:9" ht="15">
      <c r="A93" s="84" t="s">
        <v>186</v>
      </c>
      <c r="B93" s="95">
        <v>1340</v>
      </c>
      <c r="C93" s="125">
        <f>C85-C90-C92-C91-C87</f>
        <v>1332.6000000000006</v>
      </c>
      <c r="D93" s="125">
        <v>4369.5</v>
      </c>
      <c r="E93" s="125">
        <f>E85-E90-E92-E91-E87</f>
        <v>2515.7999999999984</v>
      </c>
      <c r="F93" s="125">
        <f>F85-F90-F92-F91-F87</f>
        <v>579.1999999999997</v>
      </c>
      <c r="G93" s="125">
        <f>G85-G90-G92-G91-G87</f>
        <v>572.2</v>
      </c>
      <c r="H93" s="125">
        <f>H85-H90-H92-H91-H87</f>
        <v>627.1999999999991</v>
      </c>
      <c r="I93" s="125">
        <f>I85-I90-I92-I91-I87</f>
        <v>737.1999999999994</v>
      </c>
    </row>
    <row r="94" spans="1:9" ht="15">
      <c r="A94" s="82" t="s">
        <v>187</v>
      </c>
      <c r="B94" s="96">
        <v>1350</v>
      </c>
      <c r="C94" s="129">
        <f>C87+C90+C91+C92+C93</f>
        <v>8202.018</v>
      </c>
      <c r="D94" s="129">
        <v>19645.33</v>
      </c>
      <c r="E94" s="129">
        <f>E87+E90+E91+E92+E93</f>
        <v>17693.42</v>
      </c>
      <c r="F94" s="129">
        <f>F87+F90+F91+F92+F93</f>
        <v>4412.69</v>
      </c>
      <c r="G94" s="129">
        <f>G87+G90+G91+G92+G93</f>
        <v>4414.33</v>
      </c>
      <c r="H94" s="129">
        <f>H87+H90+H91+H92+H93</f>
        <v>4431.219999999999</v>
      </c>
      <c r="I94" s="129">
        <f>I87+I90+I91+I92+I93</f>
        <v>4435.179999999999</v>
      </c>
    </row>
    <row r="95" spans="1:9" ht="15">
      <c r="A95" s="109"/>
      <c r="B95" s="179"/>
      <c r="C95" s="180"/>
      <c r="D95" s="180"/>
      <c r="E95" s="180"/>
      <c r="F95" s="180"/>
      <c r="G95" s="180"/>
      <c r="H95" s="180"/>
      <c r="I95" s="180"/>
    </row>
    <row r="96" spans="1:9" ht="15">
      <c r="A96" s="109"/>
      <c r="B96" s="179"/>
      <c r="C96" s="180"/>
      <c r="D96" s="180"/>
      <c r="E96" s="180"/>
      <c r="F96" s="180"/>
      <c r="G96" s="180"/>
      <c r="H96" s="180"/>
      <c r="I96" s="180"/>
    </row>
    <row r="97" spans="1:9" ht="15">
      <c r="A97" s="109"/>
      <c r="B97" s="179"/>
      <c r="C97" s="180"/>
      <c r="D97" s="180"/>
      <c r="E97" s="180"/>
      <c r="F97" s="180"/>
      <c r="G97" s="180"/>
      <c r="H97" s="180"/>
      <c r="I97" s="180"/>
    </row>
    <row r="98" spans="1:7" ht="15">
      <c r="A98" s="26" t="s">
        <v>92</v>
      </c>
      <c r="B98" s="27"/>
      <c r="C98" s="201" t="s">
        <v>91</v>
      </c>
      <c r="D98" s="173"/>
      <c r="E98" s="173"/>
      <c r="G98" s="2" t="s">
        <v>221</v>
      </c>
    </row>
    <row r="99" spans="1:9" ht="15">
      <c r="A99" s="30" t="s">
        <v>95</v>
      </c>
      <c r="B99" s="29"/>
      <c r="C99" s="199" t="s">
        <v>94</v>
      </c>
      <c r="D99" s="199"/>
      <c r="E99" s="199"/>
      <c r="F99" s="31"/>
      <c r="G99" s="31" t="s">
        <v>93</v>
      </c>
      <c r="H99" s="13"/>
      <c r="I99" s="32"/>
    </row>
  </sheetData>
  <sheetProtection/>
  <mergeCells count="12">
    <mergeCell ref="C99:E99"/>
    <mergeCell ref="A86:I86"/>
    <mergeCell ref="C98:E98"/>
    <mergeCell ref="A1:I1"/>
    <mergeCell ref="G2:I2"/>
    <mergeCell ref="A3:I3"/>
    <mergeCell ref="A5:A6"/>
    <mergeCell ref="B5:B6"/>
    <mergeCell ref="C5:C6"/>
    <mergeCell ref="D5:D6"/>
    <mergeCell ref="E5:E6"/>
    <mergeCell ref="F5:I5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="130" zoomScaleNormal="130" zoomScalePageLayoutView="0" workbookViewId="0" topLeftCell="A46">
      <selection activeCell="A51" sqref="A51:E52"/>
    </sheetView>
  </sheetViews>
  <sheetFormatPr defaultColWidth="9.140625" defaultRowHeight="12.75"/>
  <cols>
    <col min="1" max="1" width="27.57421875" style="13" customWidth="1"/>
    <col min="2" max="2" width="6.00390625" style="13" customWidth="1"/>
    <col min="3" max="4" width="8.421875" style="13" customWidth="1"/>
    <col min="5" max="5" width="7.7109375" style="13" customWidth="1"/>
    <col min="6" max="6" width="7.28125" style="13" customWidth="1"/>
    <col min="7" max="9" width="7.00390625" style="13" customWidth="1"/>
    <col min="10" max="16384" width="9.140625" style="13" customWidth="1"/>
  </cols>
  <sheetData>
    <row r="1" spans="7:9" ht="15.75">
      <c r="G1" s="195" t="s">
        <v>163</v>
      </c>
      <c r="H1" s="195"/>
      <c r="I1" s="195"/>
    </row>
    <row r="2" spans="1:9" ht="15.75">
      <c r="A2" s="176" t="s">
        <v>65</v>
      </c>
      <c r="B2" s="176"/>
      <c r="C2" s="176"/>
      <c r="D2" s="176"/>
      <c r="E2" s="176"/>
      <c r="F2" s="176"/>
      <c r="G2" s="176"/>
      <c r="H2" s="176"/>
      <c r="I2" s="176"/>
    </row>
    <row r="3" spans="1:9" ht="7.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15" customHeight="1">
      <c r="A4" s="177" t="s">
        <v>1</v>
      </c>
      <c r="B4" s="178" t="s">
        <v>2</v>
      </c>
      <c r="C4" s="198" t="s">
        <v>244</v>
      </c>
      <c r="D4" s="178" t="s">
        <v>3</v>
      </c>
      <c r="E4" s="202" t="s">
        <v>4</v>
      </c>
      <c r="F4" s="202" t="s">
        <v>5</v>
      </c>
      <c r="G4" s="202"/>
      <c r="H4" s="202"/>
      <c r="I4" s="202"/>
    </row>
    <row r="5" spans="1:9" ht="57" customHeight="1">
      <c r="A5" s="177"/>
      <c r="B5" s="178"/>
      <c r="C5" s="198"/>
      <c r="D5" s="178"/>
      <c r="E5" s="202"/>
      <c r="F5" s="7" t="s">
        <v>6</v>
      </c>
      <c r="G5" s="7" t="s">
        <v>7</v>
      </c>
      <c r="H5" s="7" t="s">
        <v>8</v>
      </c>
      <c r="I5" s="7" t="s">
        <v>9</v>
      </c>
    </row>
    <row r="6" spans="1:9" s="12" customFormat="1" ht="12">
      <c r="A6" s="15">
        <v>1</v>
      </c>
      <c r="B6" s="16">
        <v>2</v>
      </c>
      <c r="C6" s="16">
        <v>3</v>
      </c>
      <c r="D6" s="16">
        <v>4</v>
      </c>
      <c r="E6" s="16">
        <v>6</v>
      </c>
      <c r="F6" s="16">
        <v>7</v>
      </c>
      <c r="G6" s="16">
        <v>8</v>
      </c>
      <c r="H6" s="16">
        <v>9</v>
      </c>
      <c r="I6" s="16">
        <v>10</v>
      </c>
    </row>
    <row r="7" spans="1:9" ht="14.25">
      <c r="A7" s="174" t="s">
        <v>66</v>
      </c>
      <c r="B7" s="174"/>
      <c r="C7" s="174"/>
      <c r="D7" s="174"/>
      <c r="E7" s="174"/>
      <c r="F7" s="174"/>
      <c r="G7" s="174"/>
      <c r="H7" s="174"/>
      <c r="I7" s="174"/>
    </row>
    <row r="8" spans="1:9" ht="51.75" customHeight="1">
      <c r="A8" s="19" t="s">
        <v>67</v>
      </c>
      <c r="B8" s="5">
        <v>2000</v>
      </c>
      <c r="C8" s="130"/>
      <c r="D8" s="130"/>
      <c r="E8" s="130"/>
      <c r="F8" s="130"/>
      <c r="G8" s="130"/>
      <c r="H8" s="130"/>
      <c r="I8" s="130"/>
    </row>
    <row r="9" spans="1:9" ht="45" customHeight="1">
      <c r="A9" s="19" t="s">
        <v>68</v>
      </c>
      <c r="B9" s="5">
        <v>2010</v>
      </c>
      <c r="C9" s="130"/>
      <c r="D9" s="130"/>
      <c r="E9" s="130"/>
      <c r="F9" s="130"/>
      <c r="G9" s="130"/>
      <c r="H9" s="130"/>
      <c r="I9" s="130"/>
    </row>
    <row r="10" spans="1:9" ht="15">
      <c r="A10" s="19" t="s">
        <v>69</v>
      </c>
      <c r="B10" s="5">
        <v>2030</v>
      </c>
      <c r="C10" s="130"/>
      <c r="D10" s="130"/>
      <c r="E10" s="130"/>
      <c r="F10" s="130"/>
      <c r="G10" s="130"/>
      <c r="H10" s="130"/>
      <c r="I10" s="130"/>
    </row>
    <row r="11" spans="1:9" ht="30">
      <c r="A11" s="19" t="s">
        <v>70</v>
      </c>
      <c r="B11" s="5">
        <v>2031</v>
      </c>
      <c r="C11" s="130"/>
      <c r="D11" s="130"/>
      <c r="E11" s="130"/>
      <c r="F11" s="130"/>
      <c r="G11" s="130"/>
      <c r="H11" s="130"/>
      <c r="I11" s="130"/>
    </row>
    <row r="12" spans="1:9" ht="15">
      <c r="A12" s="19" t="s">
        <v>71</v>
      </c>
      <c r="B12" s="5">
        <v>2040</v>
      </c>
      <c r="C12" s="131">
        <f>'І Фін результат'!C81</f>
        <v>1291.6820000000007</v>
      </c>
      <c r="D12" s="130">
        <v>-322.33</v>
      </c>
      <c r="E12" s="131">
        <f>F12+G12+H12+I12</f>
        <v>196.8680000000004</v>
      </c>
      <c r="F12" s="131">
        <f>'І Фін результат'!F81</f>
        <v>48.10699999999997</v>
      </c>
      <c r="G12" s="131">
        <f>'І Фін результат'!G81</f>
        <v>49.61700000000019</v>
      </c>
      <c r="H12" s="131">
        <f>'І Фін результат'!H81</f>
        <v>48.81700000000001</v>
      </c>
      <c r="I12" s="131">
        <f>'І Фін результат'!I81</f>
        <v>50.327000000000226</v>
      </c>
    </row>
    <row r="13" spans="1:9" ht="15">
      <c r="A13" s="19" t="s">
        <v>72</v>
      </c>
      <c r="B13" s="5">
        <v>2050</v>
      </c>
      <c r="C13" s="130"/>
      <c r="D13" s="130"/>
      <c r="E13" s="130"/>
      <c r="F13" s="130"/>
      <c r="G13" s="130"/>
      <c r="H13" s="130"/>
      <c r="I13" s="130"/>
    </row>
    <row r="14" spans="1:9" ht="15">
      <c r="A14" s="19"/>
      <c r="B14" s="5"/>
      <c r="C14" s="130"/>
      <c r="D14" s="130"/>
      <c r="E14" s="130"/>
      <c r="F14" s="130"/>
      <c r="G14" s="130"/>
      <c r="H14" s="130"/>
      <c r="I14" s="130"/>
    </row>
    <row r="15" spans="1:9" ht="15">
      <c r="A15" s="72"/>
      <c r="B15" s="72"/>
      <c r="C15" s="130"/>
      <c r="D15" s="130"/>
      <c r="E15" s="130"/>
      <c r="F15" s="130"/>
      <c r="G15" s="130"/>
      <c r="H15" s="130"/>
      <c r="I15" s="130"/>
    </row>
    <row r="16" spans="1:9" ht="15">
      <c r="A16" s="19" t="s">
        <v>73</v>
      </c>
      <c r="B16" s="5">
        <v>2060</v>
      </c>
      <c r="C16" s="130"/>
      <c r="D16" s="130"/>
      <c r="E16" s="130"/>
      <c r="F16" s="130"/>
      <c r="G16" s="130"/>
      <c r="H16" s="130"/>
      <c r="I16" s="130"/>
    </row>
    <row r="17" spans="1:9" ht="15">
      <c r="A17" s="19"/>
      <c r="B17" s="5"/>
      <c r="C17" s="130"/>
      <c r="D17" s="130"/>
      <c r="E17" s="130"/>
      <c r="F17" s="130"/>
      <c r="G17" s="130"/>
      <c r="H17" s="130"/>
      <c r="I17" s="130"/>
    </row>
    <row r="18" spans="1:9" ht="15">
      <c r="A18" s="19"/>
      <c r="B18" s="5"/>
      <c r="C18" s="130"/>
      <c r="D18" s="130"/>
      <c r="E18" s="130"/>
      <c r="F18" s="130"/>
      <c r="G18" s="130"/>
      <c r="H18" s="130"/>
      <c r="I18" s="130"/>
    </row>
    <row r="19" spans="1:9" ht="60">
      <c r="A19" s="19" t="s">
        <v>74</v>
      </c>
      <c r="B19" s="5">
        <v>2070</v>
      </c>
      <c r="C19" s="130"/>
      <c r="D19" s="130"/>
      <c r="E19" s="130"/>
      <c r="F19" s="130"/>
      <c r="G19" s="130"/>
      <c r="H19" s="130"/>
      <c r="I19" s="130"/>
    </row>
    <row r="20" spans="1:9" ht="14.25">
      <c r="A20" s="174" t="s">
        <v>75</v>
      </c>
      <c r="B20" s="174"/>
      <c r="C20" s="174"/>
      <c r="D20" s="174"/>
      <c r="E20" s="174"/>
      <c r="F20" s="174"/>
      <c r="G20" s="174"/>
      <c r="H20" s="174"/>
      <c r="I20" s="174"/>
    </row>
    <row r="21" spans="1:9" ht="72" customHeight="1">
      <c r="A21" s="18" t="s">
        <v>76</v>
      </c>
      <c r="B21" s="20">
        <v>2110</v>
      </c>
      <c r="C21" s="21"/>
      <c r="D21" s="77"/>
      <c r="E21" s="21"/>
      <c r="F21" s="21"/>
      <c r="G21" s="21"/>
      <c r="H21" s="21"/>
      <c r="I21" s="21"/>
    </row>
    <row r="22" spans="1:9" ht="29.25" customHeight="1">
      <c r="A22" s="4" t="s">
        <v>77</v>
      </c>
      <c r="B22" s="5">
        <v>2111</v>
      </c>
      <c r="C22" s="9"/>
      <c r="D22" s="76"/>
      <c r="E22" s="9"/>
      <c r="F22" s="9"/>
      <c r="G22" s="9"/>
      <c r="H22" s="9"/>
      <c r="I22" s="9"/>
    </row>
    <row r="23" spans="1:9" ht="45">
      <c r="A23" s="4" t="s">
        <v>164</v>
      </c>
      <c r="B23" s="5">
        <v>2112</v>
      </c>
      <c r="C23" s="9"/>
      <c r="D23" s="76"/>
      <c r="E23" s="9"/>
      <c r="F23" s="9"/>
      <c r="G23" s="9"/>
      <c r="H23" s="9"/>
      <c r="I23" s="9"/>
    </row>
    <row r="24" spans="1:9" ht="45" customHeight="1">
      <c r="A24" s="19" t="s">
        <v>165</v>
      </c>
      <c r="B24" s="17">
        <v>2113</v>
      </c>
      <c r="C24" s="9"/>
      <c r="D24" s="76"/>
      <c r="E24" s="9"/>
      <c r="F24" s="9"/>
      <c r="G24" s="9"/>
      <c r="H24" s="9"/>
      <c r="I24" s="9"/>
    </row>
    <row r="25" spans="1:9" ht="15">
      <c r="A25" s="19" t="s">
        <v>78</v>
      </c>
      <c r="B25" s="17">
        <v>2114</v>
      </c>
      <c r="C25" s="9"/>
      <c r="D25" s="76"/>
      <c r="E25" s="9"/>
      <c r="F25" s="9"/>
      <c r="G25" s="9"/>
      <c r="H25" s="9"/>
      <c r="I25" s="9"/>
    </row>
    <row r="26" spans="1:9" ht="30" customHeight="1">
      <c r="A26" s="19" t="s">
        <v>79</v>
      </c>
      <c r="B26" s="17">
        <v>2115</v>
      </c>
      <c r="C26" s="9"/>
      <c r="D26" s="76"/>
      <c r="E26" s="9"/>
      <c r="F26" s="9"/>
      <c r="G26" s="9"/>
      <c r="H26" s="9"/>
      <c r="I26" s="9"/>
    </row>
    <row r="27" spans="1:9" ht="30">
      <c r="A27" s="19" t="s">
        <v>80</v>
      </c>
      <c r="B27" s="17">
        <v>2116</v>
      </c>
      <c r="C27" s="21"/>
      <c r="D27" s="77"/>
      <c r="E27" s="9"/>
      <c r="F27" s="21"/>
      <c r="G27" s="21"/>
      <c r="H27" s="21"/>
      <c r="I27" s="21"/>
    </row>
    <row r="28" spans="1:9" ht="15">
      <c r="A28" s="19"/>
      <c r="B28" s="17"/>
      <c r="C28" s="21"/>
      <c r="D28" s="77"/>
      <c r="E28" s="9"/>
      <c r="F28" s="21"/>
      <c r="G28" s="21"/>
      <c r="H28" s="21"/>
      <c r="I28" s="21"/>
    </row>
    <row r="29" spans="1:9" ht="15">
      <c r="A29" s="19"/>
      <c r="B29" s="17"/>
      <c r="C29" s="21"/>
      <c r="D29" s="77"/>
      <c r="E29" s="9"/>
      <c r="F29" s="21"/>
      <c r="G29" s="21"/>
      <c r="H29" s="21"/>
      <c r="I29" s="21"/>
    </row>
    <row r="30" spans="1:9" ht="57.75" customHeight="1">
      <c r="A30" s="18" t="s">
        <v>81</v>
      </c>
      <c r="B30" s="22">
        <v>2120</v>
      </c>
      <c r="C30" s="131">
        <f>C31</f>
        <v>782.1179999999998</v>
      </c>
      <c r="D30" s="130">
        <v>1961.8</v>
      </c>
      <c r="E30" s="131">
        <f>F30+G30+H30+I30</f>
        <v>2077.9974</v>
      </c>
      <c r="F30" s="131">
        <f>F31</f>
        <v>527.391</v>
      </c>
      <c r="G30" s="131">
        <f>G31</f>
        <v>529.7472</v>
      </c>
      <c r="H30" s="131">
        <f>H31</f>
        <v>519.5412</v>
      </c>
      <c r="I30" s="131">
        <f>I31</f>
        <v>501.318</v>
      </c>
    </row>
    <row r="31" spans="1:9" ht="30" customHeight="1">
      <c r="A31" s="19" t="s">
        <v>79</v>
      </c>
      <c r="B31" s="17">
        <v>2121</v>
      </c>
      <c r="C31" s="130">
        <f>('І Фін результат'!C18+'І Фін результат'!C32)*18%</f>
        <v>782.1179999999998</v>
      </c>
      <c r="D31" s="130">
        <v>1961.8</v>
      </c>
      <c r="E31" s="130">
        <f>F31+G31+H31+I31</f>
        <v>2077.9974</v>
      </c>
      <c r="F31" s="130">
        <f>('І Фін результат'!F18+'І Фін результат'!F32)*18%</f>
        <v>527.391</v>
      </c>
      <c r="G31" s="130">
        <f>('І Фін результат'!G18+'І Фін результат'!G32)*18%</f>
        <v>529.7472</v>
      </c>
      <c r="H31" s="130">
        <f>('І Фін результат'!H18+'І Фін результат'!H32)*18%</f>
        <v>519.5412</v>
      </c>
      <c r="I31" s="130">
        <f>('І Фін результат'!I18+'І Фін результат'!I32)*18%</f>
        <v>501.318</v>
      </c>
    </row>
    <row r="32" spans="1:9" ht="15">
      <c r="A32" s="19" t="s">
        <v>82</v>
      </c>
      <c r="B32" s="17">
        <v>2122</v>
      </c>
      <c r="C32" s="130"/>
      <c r="D32" s="130"/>
      <c r="E32" s="130"/>
      <c r="F32" s="130"/>
      <c r="G32" s="130"/>
      <c r="H32" s="130"/>
      <c r="I32" s="130"/>
    </row>
    <row r="33" spans="1:9" ht="15">
      <c r="A33" s="19" t="s">
        <v>83</v>
      </c>
      <c r="B33" s="17">
        <v>2123</v>
      </c>
      <c r="C33" s="130"/>
      <c r="D33" s="130"/>
      <c r="E33" s="130"/>
      <c r="F33" s="130"/>
      <c r="G33" s="130"/>
      <c r="H33" s="130"/>
      <c r="I33" s="130"/>
    </row>
    <row r="34" spans="1:9" ht="30">
      <c r="A34" s="19" t="s">
        <v>80</v>
      </c>
      <c r="B34" s="17">
        <v>2124</v>
      </c>
      <c r="C34" s="130"/>
      <c r="D34" s="130"/>
      <c r="E34" s="130"/>
      <c r="F34" s="130"/>
      <c r="G34" s="130"/>
      <c r="H34" s="130"/>
      <c r="I34" s="130"/>
    </row>
    <row r="35" spans="3:9" ht="14.25">
      <c r="C35" s="158"/>
      <c r="D35" s="158"/>
      <c r="E35" s="158"/>
      <c r="F35" s="158"/>
      <c r="G35" s="158"/>
      <c r="H35" s="158"/>
      <c r="I35" s="158"/>
    </row>
    <row r="36" spans="1:9" ht="15">
      <c r="A36" s="19"/>
      <c r="B36" s="17"/>
      <c r="C36" s="130"/>
      <c r="D36" s="130"/>
      <c r="E36" s="130"/>
      <c r="F36" s="130"/>
      <c r="G36" s="130"/>
      <c r="H36" s="130"/>
      <c r="I36" s="130"/>
    </row>
    <row r="37" spans="1:9" ht="57">
      <c r="A37" s="18" t="s">
        <v>84</v>
      </c>
      <c r="B37" s="22">
        <v>2130</v>
      </c>
      <c r="C37" s="131">
        <f aca="true" t="shared" si="0" ref="C37:I37">C39+C41</f>
        <v>1021.098</v>
      </c>
      <c r="D37" s="131">
        <f t="shared" si="0"/>
        <v>2562.2</v>
      </c>
      <c r="E37" s="131">
        <f>E39+E41</f>
        <v>2712.23</v>
      </c>
      <c r="F37" s="131">
        <f t="shared" si="0"/>
        <v>688.1</v>
      </c>
      <c r="G37" s="131">
        <f t="shared" si="0"/>
        <v>691.6</v>
      </c>
      <c r="H37" s="131">
        <f t="shared" si="0"/>
        <v>678.2</v>
      </c>
      <c r="I37" s="131">
        <f t="shared" si="0"/>
        <v>654.33</v>
      </c>
    </row>
    <row r="38" spans="1:9" ht="15">
      <c r="A38" s="19" t="s">
        <v>85</v>
      </c>
      <c r="B38" s="17">
        <v>2131</v>
      </c>
      <c r="C38" s="130"/>
      <c r="D38" s="130"/>
      <c r="E38" s="130"/>
      <c r="F38" s="130"/>
      <c r="G38" s="130"/>
      <c r="H38" s="130"/>
      <c r="I38" s="130"/>
    </row>
    <row r="39" spans="1:9" ht="60">
      <c r="A39" s="19" t="s">
        <v>86</v>
      </c>
      <c r="B39" s="17">
        <v>2132</v>
      </c>
      <c r="C39" s="130">
        <f>'І Фін результат'!C19+'І Фін результат'!C33</f>
        <v>955.918</v>
      </c>
      <c r="D39" s="130">
        <v>2398.7</v>
      </c>
      <c r="E39" s="130">
        <f>F39+G39+H39+I39</f>
        <v>2539.83</v>
      </c>
      <c r="F39" s="130">
        <f>'І Фін результат'!F19+'І Фін результат'!F33</f>
        <v>644.6</v>
      </c>
      <c r="G39" s="130">
        <f>'І Фін результат'!G19+'І Фін результат'!G33</f>
        <v>647.5</v>
      </c>
      <c r="H39" s="130">
        <f>'І Фін результат'!H19+'І Фін результат'!H33</f>
        <v>635</v>
      </c>
      <c r="I39" s="130">
        <f>'І Фін результат'!I19+'І Фін результат'!I33</f>
        <v>612.73</v>
      </c>
    </row>
    <row r="40" spans="1:9" ht="30">
      <c r="A40" s="19" t="s">
        <v>87</v>
      </c>
      <c r="B40" s="17">
        <v>2133</v>
      </c>
      <c r="C40" s="130"/>
      <c r="D40" s="130"/>
      <c r="E40" s="130"/>
      <c r="F40" s="130"/>
      <c r="G40" s="130"/>
      <c r="H40" s="130"/>
      <c r="I40" s="130"/>
    </row>
    <row r="41" spans="1:9" ht="15">
      <c r="A41" s="19" t="s">
        <v>211</v>
      </c>
      <c r="B41" s="17"/>
      <c r="C41" s="130">
        <v>65.18</v>
      </c>
      <c r="D41" s="130">
        <v>163.5</v>
      </c>
      <c r="E41" s="130">
        <f>F41+G41+H41+I41</f>
        <v>172.4</v>
      </c>
      <c r="F41" s="130">
        <v>43.5</v>
      </c>
      <c r="G41" s="130">
        <v>44.1</v>
      </c>
      <c r="H41" s="130">
        <v>43.2</v>
      </c>
      <c r="I41" s="130">
        <v>41.6</v>
      </c>
    </row>
    <row r="42" spans="1:9" ht="15">
      <c r="A42" s="19"/>
      <c r="B42" s="17"/>
      <c r="C42" s="130"/>
      <c r="D42" s="130"/>
      <c r="E42" s="130"/>
      <c r="F42" s="130"/>
      <c r="G42" s="130"/>
      <c r="H42" s="130"/>
      <c r="I42" s="130"/>
    </row>
    <row r="43" spans="1:9" ht="28.5">
      <c r="A43" s="18" t="s">
        <v>88</v>
      </c>
      <c r="B43" s="22">
        <v>2140</v>
      </c>
      <c r="C43" s="131"/>
      <c r="D43" s="131"/>
      <c r="E43" s="131"/>
      <c r="F43" s="131"/>
      <c r="G43" s="131"/>
      <c r="H43" s="131"/>
      <c r="I43" s="131"/>
    </row>
    <row r="44" spans="1:9" ht="90">
      <c r="A44" s="19" t="s">
        <v>89</v>
      </c>
      <c r="B44" s="17">
        <v>2141</v>
      </c>
      <c r="C44" s="130"/>
      <c r="D44" s="130"/>
      <c r="E44" s="130"/>
      <c r="F44" s="130"/>
      <c r="G44" s="130"/>
      <c r="H44" s="130"/>
      <c r="I44" s="130"/>
    </row>
    <row r="45" spans="1:9" ht="30">
      <c r="A45" s="19" t="s">
        <v>90</v>
      </c>
      <c r="B45" s="17">
        <v>2142</v>
      </c>
      <c r="C45" s="130"/>
      <c r="D45" s="130"/>
      <c r="E45" s="130"/>
      <c r="F45" s="130"/>
      <c r="G45" s="130"/>
      <c r="H45" s="130"/>
      <c r="I45" s="130"/>
    </row>
    <row r="46" spans="1:9" ht="15">
      <c r="A46" s="19"/>
      <c r="B46" s="17"/>
      <c r="C46" s="130"/>
      <c r="D46" s="130"/>
      <c r="E46" s="130"/>
      <c r="F46" s="130"/>
      <c r="G46" s="130"/>
      <c r="H46" s="130"/>
      <c r="I46" s="130"/>
    </row>
    <row r="47" spans="1:9" ht="15">
      <c r="A47" s="19"/>
      <c r="B47" s="17"/>
      <c r="C47" s="130"/>
      <c r="D47" s="130"/>
      <c r="E47" s="130"/>
      <c r="F47" s="130"/>
      <c r="G47" s="130"/>
      <c r="H47" s="130"/>
      <c r="I47" s="130"/>
    </row>
    <row r="48" spans="1:9" ht="15">
      <c r="A48" s="23"/>
      <c r="B48" s="14"/>
      <c r="C48" s="24"/>
      <c r="D48" s="25"/>
      <c r="E48" s="24"/>
      <c r="F48" s="25"/>
      <c r="G48" s="25"/>
      <c r="H48" s="25"/>
      <c r="I48" s="25"/>
    </row>
    <row r="49" spans="1:9" ht="15">
      <c r="A49" s="23"/>
      <c r="B49" s="14"/>
      <c r="C49" s="24"/>
      <c r="D49" s="25"/>
      <c r="E49" s="24"/>
      <c r="F49" s="25"/>
      <c r="G49" s="25"/>
      <c r="H49" s="25"/>
      <c r="I49" s="25"/>
    </row>
    <row r="50" spans="1:9" ht="15">
      <c r="A50" s="23"/>
      <c r="B50" s="14"/>
      <c r="C50" s="24"/>
      <c r="D50" s="25"/>
      <c r="E50" s="24"/>
      <c r="F50" s="25"/>
      <c r="G50" s="25"/>
      <c r="H50" s="25"/>
      <c r="I50" s="25"/>
    </row>
    <row r="51" spans="1:9" ht="15">
      <c r="A51" s="26" t="s">
        <v>92</v>
      </c>
      <c r="B51" s="27"/>
      <c r="C51" s="201" t="s">
        <v>91</v>
      </c>
      <c r="D51" s="173"/>
      <c r="E51" s="173"/>
      <c r="F51" s="28"/>
      <c r="G51" s="175" t="s">
        <v>189</v>
      </c>
      <c r="H51" s="175"/>
      <c r="I51" s="175"/>
    </row>
    <row r="52" spans="1:9" ht="15">
      <c r="A52" s="30" t="s">
        <v>95</v>
      </c>
      <c r="B52" s="29"/>
      <c r="C52" s="199" t="s">
        <v>94</v>
      </c>
      <c r="D52" s="199"/>
      <c r="E52" s="199"/>
      <c r="F52" s="31"/>
      <c r="G52" s="31" t="s">
        <v>93</v>
      </c>
      <c r="I52" s="32"/>
    </row>
  </sheetData>
  <sheetProtection/>
  <mergeCells count="13">
    <mergeCell ref="G1:I1"/>
    <mergeCell ref="A2:I2"/>
    <mergeCell ref="A4:A5"/>
    <mergeCell ref="B4:B5"/>
    <mergeCell ref="C4:C5"/>
    <mergeCell ref="D4:D5"/>
    <mergeCell ref="E4:E5"/>
    <mergeCell ref="F4:I4"/>
    <mergeCell ref="C52:E52"/>
    <mergeCell ref="A7:I7"/>
    <mergeCell ref="A20:I20"/>
    <mergeCell ref="C51:E51"/>
    <mergeCell ref="G51:I51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4"/>
  <sheetViews>
    <sheetView zoomScale="130" zoomScaleNormal="130" zoomScalePageLayoutView="0" workbookViewId="0" topLeftCell="A1">
      <selection activeCell="A4" sqref="A4:A5"/>
    </sheetView>
  </sheetViews>
  <sheetFormatPr defaultColWidth="9.140625" defaultRowHeight="12.75"/>
  <cols>
    <col min="1" max="1" width="29.28125" style="97" customWidth="1"/>
    <col min="2" max="2" width="6.421875" style="97" customWidth="1"/>
    <col min="3" max="3" width="6.57421875" style="97" customWidth="1"/>
    <col min="4" max="4" width="7.8515625" style="97" customWidth="1"/>
    <col min="5" max="5" width="8.00390625" style="97" customWidth="1"/>
    <col min="6" max="6" width="6.421875" style="97" customWidth="1"/>
    <col min="7" max="7" width="7.28125" style="97" customWidth="1"/>
    <col min="8" max="8" width="6.7109375" style="97" customWidth="1"/>
    <col min="9" max="9" width="7.8515625" style="97" customWidth="1"/>
    <col min="10" max="16384" width="9.140625" style="97" customWidth="1"/>
  </cols>
  <sheetData>
    <row r="1" spans="7:9" ht="12.75">
      <c r="G1" s="206" t="s">
        <v>166</v>
      </c>
      <c r="H1" s="206"/>
      <c r="I1" s="206"/>
    </row>
    <row r="2" spans="1:9" ht="12.75">
      <c r="A2" s="207" t="s">
        <v>167</v>
      </c>
      <c r="B2" s="207"/>
      <c r="C2" s="207"/>
      <c r="D2" s="207"/>
      <c r="E2" s="207"/>
      <c r="F2" s="207"/>
      <c r="G2" s="207"/>
      <c r="H2" s="207"/>
      <c r="I2" s="207"/>
    </row>
    <row r="3" spans="1:9" ht="6" customHeight="1">
      <c r="A3" s="98"/>
      <c r="B3" s="98"/>
      <c r="C3" s="98"/>
      <c r="D3" s="98"/>
      <c r="E3" s="98"/>
      <c r="F3" s="98"/>
      <c r="G3" s="98"/>
      <c r="H3" s="98"/>
      <c r="I3" s="98"/>
    </row>
    <row r="4" spans="1:9" ht="18.75" customHeight="1">
      <c r="A4" s="208" t="s">
        <v>1</v>
      </c>
      <c r="B4" s="210" t="s">
        <v>96</v>
      </c>
      <c r="C4" s="210" t="s">
        <v>244</v>
      </c>
      <c r="D4" s="210" t="s">
        <v>97</v>
      </c>
      <c r="E4" s="198" t="s">
        <v>4</v>
      </c>
      <c r="F4" s="198" t="s">
        <v>5</v>
      </c>
      <c r="G4" s="198"/>
      <c r="H4" s="198"/>
      <c r="I4" s="198"/>
    </row>
    <row r="5" spans="1:9" ht="26.25" customHeight="1">
      <c r="A5" s="209"/>
      <c r="B5" s="210"/>
      <c r="C5" s="210"/>
      <c r="D5" s="210"/>
      <c r="E5" s="198"/>
      <c r="F5" s="81" t="s">
        <v>6</v>
      </c>
      <c r="G5" s="81" t="s">
        <v>7</v>
      </c>
      <c r="H5" s="81" t="s">
        <v>8</v>
      </c>
      <c r="I5" s="81" t="s">
        <v>9</v>
      </c>
    </row>
    <row r="6" spans="1:9" ht="12.75">
      <c r="A6" s="39">
        <v>1</v>
      </c>
      <c r="B6" s="81">
        <v>2</v>
      </c>
      <c r="C6" s="81">
        <v>3</v>
      </c>
      <c r="D6" s="81">
        <v>4</v>
      </c>
      <c r="E6" s="81">
        <v>6</v>
      </c>
      <c r="F6" s="81">
        <v>7</v>
      </c>
      <c r="G6" s="81">
        <v>8</v>
      </c>
      <c r="H6" s="81">
        <v>9</v>
      </c>
      <c r="I6" s="81">
        <v>10</v>
      </c>
    </row>
    <row r="7" spans="1:9" ht="19.5" customHeight="1">
      <c r="A7" s="203" t="s">
        <v>98</v>
      </c>
      <c r="B7" s="204"/>
      <c r="C7" s="204"/>
      <c r="D7" s="204"/>
      <c r="E7" s="204"/>
      <c r="F7" s="204"/>
      <c r="G7" s="204"/>
      <c r="H7" s="204"/>
      <c r="I7" s="205"/>
    </row>
    <row r="8" spans="1:9" ht="25.5">
      <c r="A8" s="82" t="s">
        <v>99</v>
      </c>
      <c r="B8" s="91">
        <v>3000</v>
      </c>
      <c r="C8" s="92"/>
      <c r="D8" s="78"/>
      <c r="E8" s="92"/>
      <c r="F8" s="92"/>
      <c r="G8" s="92"/>
      <c r="H8" s="92"/>
      <c r="I8" s="92"/>
    </row>
    <row r="9" spans="1:9" ht="24" customHeight="1">
      <c r="A9" s="84" t="s">
        <v>100</v>
      </c>
      <c r="B9" s="85">
        <v>3010</v>
      </c>
      <c r="C9" s="86"/>
      <c r="D9" s="79"/>
      <c r="E9" s="86"/>
      <c r="F9" s="86"/>
      <c r="G9" s="86"/>
      <c r="H9" s="86"/>
      <c r="I9" s="86"/>
    </row>
    <row r="10" spans="1:9" ht="25.5">
      <c r="A10" s="84" t="s">
        <v>101</v>
      </c>
      <c r="B10" s="85">
        <v>3020</v>
      </c>
      <c r="C10" s="86"/>
      <c r="D10" s="79"/>
      <c r="E10" s="86"/>
      <c r="F10" s="86"/>
      <c r="G10" s="86"/>
      <c r="H10" s="86"/>
      <c r="I10" s="86"/>
    </row>
    <row r="11" spans="1:9" ht="12.75">
      <c r="A11" s="84" t="s">
        <v>102</v>
      </c>
      <c r="B11" s="85">
        <v>3021</v>
      </c>
      <c r="C11" s="86"/>
      <c r="D11" s="79"/>
      <c r="E11" s="86"/>
      <c r="F11" s="86"/>
      <c r="G11" s="86"/>
      <c r="H11" s="86"/>
      <c r="I11" s="86"/>
    </row>
    <row r="12" spans="1:9" ht="22.5" customHeight="1">
      <c r="A12" s="84" t="s">
        <v>103</v>
      </c>
      <c r="B12" s="85">
        <v>3030</v>
      </c>
      <c r="C12" s="86"/>
      <c r="D12" s="79"/>
      <c r="E12" s="88"/>
      <c r="F12" s="88"/>
      <c r="G12" s="88"/>
      <c r="H12" s="88"/>
      <c r="I12" s="181"/>
    </row>
    <row r="13" spans="1:9" ht="23.25" customHeight="1">
      <c r="A13" s="84" t="s">
        <v>104</v>
      </c>
      <c r="B13" s="85">
        <v>3040</v>
      </c>
      <c r="C13" s="86"/>
      <c r="D13" s="79"/>
      <c r="E13" s="86"/>
      <c r="F13" s="86"/>
      <c r="G13" s="86"/>
      <c r="H13" s="86"/>
      <c r="I13" s="86"/>
    </row>
    <row r="14" spans="1:9" ht="24.75" customHeight="1">
      <c r="A14" s="84" t="s">
        <v>168</v>
      </c>
      <c r="B14" s="85">
        <v>3050</v>
      </c>
      <c r="C14" s="86"/>
      <c r="D14" s="79"/>
      <c r="E14" s="86"/>
      <c r="F14" s="86"/>
      <c r="G14" s="86"/>
      <c r="H14" s="86"/>
      <c r="I14" s="86"/>
    </row>
    <row r="15" spans="1:9" ht="15" customHeight="1">
      <c r="A15" s="84" t="s">
        <v>228</v>
      </c>
      <c r="B15" s="85">
        <v>3060</v>
      </c>
      <c r="C15" s="125">
        <f>C16+C17+C18+C19</f>
        <v>8634.2</v>
      </c>
      <c r="D15" s="129">
        <f>D16+D17+D18+D19+D20+D21+D22</f>
        <v>19015.800000000003</v>
      </c>
      <c r="E15" s="132">
        <f>E16+E17+E18+E19+E22</f>
        <v>17657.128</v>
      </c>
      <c r="F15" s="132">
        <f>F16+F17+F18+F19+F22</f>
        <v>4416.857</v>
      </c>
      <c r="G15" s="132">
        <f>G16+G17+G18+G19+G22</f>
        <v>4413.857</v>
      </c>
      <c r="H15" s="132">
        <f>H16+H17+H18+H19+H22</f>
        <v>4411.557</v>
      </c>
      <c r="I15" s="182">
        <f>I16+I17+I18+I19+I22</f>
        <v>4414.857</v>
      </c>
    </row>
    <row r="16" spans="1:9" ht="29.25" customHeight="1">
      <c r="A16" s="183" t="s">
        <v>191</v>
      </c>
      <c r="B16" s="85" t="s">
        <v>216</v>
      </c>
      <c r="C16" s="137">
        <f>'І Фін результат'!C10</f>
        <v>5982.1</v>
      </c>
      <c r="D16" s="125">
        <v>15892.2</v>
      </c>
      <c r="E16" s="136">
        <f>F16+G16+H16+I16</f>
        <v>16391.428</v>
      </c>
      <c r="F16" s="137">
        <f>'І Фін результат'!F10</f>
        <v>4097.857</v>
      </c>
      <c r="G16" s="137">
        <f>'І Фін результат'!G10</f>
        <v>4097.857</v>
      </c>
      <c r="H16" s="137">
        <f>'І Фін результат'!H10</f>
        <v>4097.857</v>
      </c>
      <c r="I16" s="138">
        <f>'І Фін результат'!I10</f>
        <v>4097.857</v>
      </c>
    </row>
    <row r="17" spans="1:9" ht="29.25" customHeight="1">
      <c r="A17" s="183" t="s">
        <v>192</v>
      </c>
      <c r="B17" s="85" t="s">
        <v>217</v>
      </c>
      <c r="C17" s="125">
        <f>'І Фін результат'!C11</f>
        <v>2109.9</v>
      </c>
      <c r="D17" s="125">
        <v>255.6</v>
      </c>
      <c r="E17" s="136">
        <f>F17+G17+H17+I17</f>
        <v>0</v>
      </c>
      <c r="F17" s="137"/>
      <c r="G17" s="137"/>
      <c r="H17" s="137"/>
      <c r="I17" s="138"/>
    </row>
    <row r="18" spans="1:9" ht="41.25" customHeight="1">
      <c r="A18" s="183" t="s">
        <v>193</v>
      </c>
      <c r="B18" s="85" t="s">
        <v>218</v>
      </c>
      <c r="C18" s="125">
        <f>'І Фін результат'!C12</f>
        <v>167.2</v>
      </c>
      <c r="D18" s="125">
        <v>300</v>
      </c>
      <c r="E18" s="136">
        <f>F18+G18+H18+I18</f>
        <v>285.7</v>
      </c>
      <c r="F18" s="137">
        <f>'І Фін результат'!F12</f>
        <v>74</v>
      </c>
      <c r="G18" s="137">
        <f>'І Фін результат'!G12</f>
        <v>71</v>
      </c>
      <c r="H18" s="137">
        <f>'І Фін результат'!H12</f>
        <v>68.7</v>
      </c>
      <c r="I18" s="138">
        <f>'І Фін результат'!I12</f>
        <v>72</v>
      </c>
    </row>
    <row r="19" spans="1:9" ht="36.75" customHeight="1">
      <c r="A19" s="183" t="s">
        <v>194</v>
      </c>
      <c r="B19" s="85" t="s">
        <v>219</v>
      </c>
      <c r="C19" s="125">
        <f>'І Фін результат'!C13</f>
        <v>375</v>
      </c>
      <c r="D19" s="125">
        <v>1200</v>
      </c>
      <c r="E19" s="136">
        <f>F19+G19+H19+I19</f>
        <v>980</v>
      </c>
      <c r="F19" s="139">
        <f>'І Фін результат'!F13</f>
        <v>245</v>
      </c>
      <c r="G19" s="139">
        <f>'І Фін результат'!G13</f>
        <v>245</v>
      </c>
      <c r="H19" s="139">
        <f>'І Фін результат'!H13</f>
        <v>245</v>
      </c>
      <c r="I19" s="184">
        <f>'І Фін результат'!I13</f>
        <v>245</v>
      </c>
    </row>
    <row r="20" spans="1:9" ht="21.75" customHeight="1">
      <c r="A20" s="183" t="s">
        <v>195</v>
      </c>
      <c r="B20" s="85" t="s">
        <v>220</v>
      </c>
      <c r="C20" s="125"/>
      <c r="D20" s="125"/>
      <c r="E20" s="133"/>
      <c r="F20" s="134"/>
      <c r="G20" s="134"/>
      <c r="H20" s="134"/>
      <c r="I20" s="134"/>
    </row>
    <row r="21" spans="1:9" ht="31.5" customHeight="1">
      <c r="A21" s="183" t="s">
        <v>222</v>
      </c>
      <c r="B21" s="85" t="s">
        <v>225</v>
      </c>
      <c r="C21" s="125"/>
      <c r="D21" s="125"/>
      <c r="E21" s="133"/>
      <c r="F21" s="134"/>
      <c r="G21" s="134"/>
      <c r="H21" s="134"/>
      <c r="I21" s="134"/>
    </row>
    <row r="22" spans="1:9" ht="12.75">
      <c r="A22" s="185" t="s">
        <v>226</v>
      </c>
      <c r="B22" s="85"/>
      <c r="C22" s="125">
        <f>C24</f>
        <v>94.3</v>
      </c>
      <c r="D22" s="125">
        <f aca="true" t="shared" si="0" ref="D22:I22">D23+D24+D25</f>
        <v>1368</v>
      </c>
      <c r="E22" s="129">
        <f t="shared" si="0"/>
        <v>0</v>
      </c>
      <c r="F22" s="129">
        <f t="shared" si="0"/>
        <v>0</v>
      </c>
      <c r="G22" s="129">
        <f t="shared" si="0"/>
        <v>0</v>
      </c>
      <c r="H22" s="129">
        <f t="shared" si="0"/>
        <v>0</v>
      </c>
      <c r="I22" s="129">
        <f t="shared" si="0"/>
        <v>0</v>
      </c>
    </row>
    <row r="23" spans="1:9" ht="51">
      <c r="A23" s="84" t="s">
        <v>238</v>
      </c>
      <c r="B23" s="85"/>
      <c r="C23" s="125"/>
      <c r="D23" s="125">
        <v>842.8</v>
      </c>
      <c r="E23" s="125"/>
      <c r="F23" s="125"/>
      <c r="G23" s="125"/>
      <c r="H23" s="125"/>
      <c r="I23" s="125"/>
    </row>
    <row r="24" spans="1:9" ht="38.25">
      <c r="A24" s="183" t="s">
        <v>239</v>
      </c>
      <c r="B24" s="85"/>
      <c r="C24" s="125">
        <f>'І Фін результат'!C72</f>
        <v>94.3</v>
      </c>
      <c r="D24" s="125">
        <v>285.2</v>
      </c>
      <c r="E24" s="125"/>
      <c r="F24" s="125"/>
      <c r="G24" s="125"/>
      <c r="H24" s="125"/>
      <c r="I24" s="125"/>
    </row>
    <row r="25" spans="1:9" ht="29.25" customHeight="1">
      <c r="A25" s="84" t="s">
        <v>240</v>
      </c>
      <c r="B25" s="85"/>
      <c r="C25" s="125"/>
      <c r="D25" s="125">
        <v>240</v>
      </c>
      <c r="E25" s="125"/>
      <c r="F25" s="125"/>
      <c r="G25" s="125"/>
      <c r="H25" s="125"/>
      <c r="I25" s="125"/>
    </row>
    <row r="26" spans="1:9" ht="25.5">
      <c r="A26" s="82" t="s">
        <v>105</v>
      </c>
      <c r="B26" s="91">
        <v>3100</v>
      </c>
      <c r="C26" s="129">
        <f>C27+C28+C40</f>
        <v>7436.817999999999</v>
      </c>
      <c r="D26" s="129">
        <v>19058.6</v>
      </c>
      <c r="E26" s="129">
        <f>F26+G26+H26+I26</f>
        <v>17055.26</v>
      </c>
      <c r="F26" s="129">
        <f>F27+F28+F40+F30</f>
        <v>4308.75</v>
      </c>
      <c r="G26" s="129">
        <f>G27+G28+G40+G30</f>
        <v>4329.24</v>
      </c>
      <c r="H26" s="129">
        <f>H27+H28+H40+H30</f>
        <v>4252.74</v>
      </c>
      <c r="I26" s="129">
        <f>I27+I28+I40+I30</f>
        <v>4164.53</v>
      </c>
    </row>
    <row r="27" spans="1:9" ht="25.5">
      <c r="A27" s="84" t="s">
        <v>106</v>
      </c>
      <c r="B27" s="85">
        <v>3110</v>
      </c>
      <c r="C27" s="125">
        <f>'І Фін результат'!C28+'І Фін результат'!C30+'І Фін результат'!C46</f>
        <v>2041.5</v>
      </c>
      <c r="D27" s="125">
        <v>4408.8</v>
      </c>
      <c r="E27" s="125">
        <f>F27+G27+H27+I27</f>
        <v>2971</v>
      </c>
      <c r="F27" s="125">
        <f>'І Фін результат'!F28+'І Фін результат'!F30+'І Фін результат'!F46-60</f>
        <v>734.2</v>
      </c>
      <c r="G27" s="125">
        <f>'І Фін результат'!G28+'І Фін результат'!G30+'І Фін результат'!G46-35</f>
        <v>738.7</v>
      </c>
      <c r="H27" s="125">
        <f>'І Фін результат'!H28+'І Фін результат'!H30+'І Фін результат'!H46-110</f>
        <v>731.4000000000001</v>
      </c>
      <c r="I27" s="125">
        <f>'І Фін результат'!I28+'І Фін результат'!I30+'І Фін результат'!I46-200</f>
        <v>766.7</v>
      </c>
    </row>
    <row r="28" spans="1:9" ht="12.75">
      <c r="A28" s="84" t="s">
        <v>107</v>
      </c>
      <c r="B28" s="85">
        <v>3120</v>
      </c>
      <c r="C28" s="125">
        <f>'І Фін результат'!C90+'І Фін результат'!C91</f>
        <v>5301.017999999999</v>
      </c>
      <c r="D28" s="125">
        <v>13281.8</v>
      </c>
      <c r="E28" s="159">
        <f>F28+G28+H28+I28</f>
        <v>9294.032599999999</v>
      </c>
      <c r="F28" s="160">
        <f>'І Фін результат'!F90+'І Фін результат'!F91-F30</f>
        <v>2359.0589999999997</v>
      </c>
      <c r="G28" s="160">
        <f>'І Фін результат'!G90+'І Фін результат'!G91-G30</f>
        <v>2369.1928</v>
      </c>
      <c r="H28" s="160">
        <f>'І Фін результат'!H90+'І Фін результат'!H91-H30</f>
        <v>2323.5988</v>
      </c>
      <c r="I28" s="186">
        <f>'І Фін результат'!I90+'І Фін результат'!I91-I30</f>
        <v>2242.182</v>
      </c>
    </row>
    <row r="29" spans="1:9" ht="24" customHeight="1">
      <c r="A29" s="84" t="s">
        <v>169</v>
      </c>
      <c r="B29" s="85">
        <v>3130</v>
      </c>
      <c r="C29" s="125"/>
      <c r="D29" s="125"/>
      <c r="E29" s="125"/>
      <c r="F29" s="125"/>
      <c r="G29" s="125"/>
      <c r="H29" s="125"/>
      <c r="I29" s="125"/>
    </row>
    <row r="30" spans="1:9" ht="33" customHeight="1">
      <c r="A30" s="84" t="s">
        <v>108</v>
      </c>
      <c r="B30" s="85">
        <v>3140</v>
      </c>
      <c r="C30" s="86">
        <f>C33+C37+C38</f>
        <v>1803.216</v>
      </c>
      <c r="D30" s="86">
        <f>D33+D37+D38</f>
        <v>4524</v>
      </c>
      <c r="E30" s="86">
        <f>F30+G30+H30+I30</f>
        <v>4790.2274</v>
      </c>
      <c r="F30" s="86">
        <f>F33+F37+F38</f>
        <v>1215.491</v>
      </c>
      <c r="G30" s="86">
        <f>G33+G37+G38</f>
        <v>1221.3472000000002</v>
      </c>
      <c r="H30" s="86">
        <f>H33+H37+H38</f>
        <v>1197.7412</v>
      </c>
      <c r="I30" s="86">
        <f>I33+I37+I38</f>
        <v>1155.6480000000001</v>
      </c>
    </row>
    <row r="31" spans="1:9" ht="15" customHeight="1">
      <c r="A31" s="84" t="s">
        <v>123</v>
      </c>
      <c r="B31" s="80">
        <v>3141</v>
      </c>
      <c r="C31" s="86"/>
      <c r="D31" s="79"/>
      <c r="E31" s="86"/>
      <c r="F31" s="86"/>
      <c r="G31" s="86"/>
      <c r="H31" s="86"/>
      <c r="I31" s="86"/>
    </row>
    <row r="32" spans="1:9" ht="12.75">
      <c r="A32" s="84" t="s">
        <v>109</v>
      </c>
      <c r="B32" s="80">
        <v>3142</v>
      </c>
      <c r="C32" s="86"/>
      <c r="D32" s="79"/>
      <c r="E32" s="86"/>
      <c r="F32" s="86"/>
      <c r="G32" s="86"/>
      <c r="H32" s="86"/>
      <c r="I32" s="86"/>
    </row>
    <row r="33" spans="1:9" ht="12.75">
      <c r="A33" s="84" t="s">
        <v>79</v>
      </c>
      <c r="B33" s="80">
        <v>3143</v>
      </c>
      <c r="C33" s="86">
        <f>'ІІ Розр з бюджетом'!C31</f>
        <v>782.1179999999998</v>
      </c>
      <c r="D33" s="79">
        <f>'ІІ Розр з бюджетом'!D31</f>
        <v>1961.8</v>
      </c>
      <c r="E33" s="86">
        <f>F33+G33+H33+I33</f>
        <v>2077.9974</v>
      </c>
      <c r="F33" s="86">
        <f>'ІІ Розр з бюджетом'!F31</f>
        <v>527.391</v>
      </c>
      <c r="G33" s="86">
        <f>'ІІ Розр з бюджетом'!G31</f>
        <v>529.7472</v>
      </c>
      <c r="H33" s="86">
        <f>'ІІ Розр з бюджетом'!H31</f>
        <v>519.5412</v>
      </c>
      <c r="I33" s="86">
        <f>'ІІ Розр з бюджетом'!I31</f>
        <v>501.318</v>
      </c>
    </row>
    <row r="34" spans="1:9" ht="15.75" customHeight="1">
      <c r="A34" s="84" t="s">
        <v>227</v>
      </c>
      <c r="B34" s="80">
        <v>3144</v>
      </c>
      <c r="C34" s="86"/>
      <c r="D34" s="79"/>
      <c r="E34" s="86"/>
      <c r="F34" s="86"/>
      <c r="G34" s="86"/>
      <c r="H34" s="86"/>
      <c r="I34" s="86"/>
    </row>
    <row r="35" spans="1:9" ht="26.25" customHeight="1">
      <c r="A35" s="84" t="s">
        <v>170</v>
      </c>
      <c r="B35" s="80" t="s">
        <v>188</v>
      </c>
      <c r="C35" s="86"/>
      <c r="D35" s="79"/>
      <c r="E35" s="86"/>
      <c r="F35" s="86"/>
      <c r="G35" s="86"/>
      <c r="H35" s="86"/>
      <c r="I35" s="86"/>
    </row>
    <row r="36" spans="1:9" ht="12.75">
      <c r="A36" s="84" t="s">
        <v>110</v>
      </c>
      <c r="B36" s="80">
        <v>3150</v>
      </c>
      <c r="C36" s="86"/>
      <c r="D36" s="79"/>
      <c r="E36" s="86"/>
      <c r="F36" s="86"/>
      <c r="G36" s="86"/>
      <c r="H36" s="86"/>
      <c r="I36" s="86"/>
    </row>
    <row r="37" spans="1:9" ht="15">
      <c r="A37" s="19" t="s">
        <v>211</v>
      </c>
      <c r="B37" s="80" t="s">
        <v>245</v>
      </c>
      <c r="C37" s="86">
        <f>'ІІ Розр з бюджетом'!C41</f>
        <v>65.18</v>
      </c>
      <c r="D37" s="79">
        <f>'ІІ Розр з бюджетом'!D41</f>
        <v>163.5</v>
      </c>
      <c r="E37" s="86">
        <f>F37+G37+H37+I37</f>
        <v>172.4</v>
      </c>
      <c r="F37" s="86">
        <f>'ІІ Розр з бюджетом'!F41</f>
        <v>43.5</v>
      </c>
      <c r="G37" s="86">
        <f>'ІІ Розр з бюджетом'!G41</f>
        <v>44.1</v>
      </c>
      <c r="H37" s="86">
        <f>'ІІ Розр з бюджетом'!H41</f>
        <v>43.2</v>
      </c>
      <c r="I37" s="86">
        <f>'ІІ Розр з бюджетом'!I41</f>
        <v>41.6</v>
      </c>
    </row>
    <row r="38" spans="1:9" ht="45">
      <c r="A38" s="19" t="s">
        <v>86</v>
      </c>
      <c r="B38" s="80" t="s">
        <v>246</v>
      </c>
      <c r="C38" s="86">
        <f>'ІІ Розр з бюджетом'!C39</f>
        <v>955.918</v>
      </c>
      <c r="D38" s="79">
        <f>'ІІ Розр з бюджетом'!D39</f>
        <v>2398.7</v>
      </c>
      <c r="E38" s="86">
        <f>F38+G38+H38+I38</f>
        <v>2539.83</v>
      </c>
      <c r="F38" s="86">
        <f>'ІІ Розр з бюджетом'!F39</f>
        <v>644.6</v>
      </c>
      <c r="G38" s="86">
        <f>'ІІ Розр з бюджетом'!G39</f>
        <v>647.5</v>
      </c>
      <c r="H38" s="86">
        <f>'ІІ Розр з бюджетом'!H39</f>
        <v>635</v>
      </c>
      <c r="I38" s="86">
        <f>'ІІ Розр з бюджетом'!I39</f>
        <v>612.73</v>
      </c>
    </row>
    <row r="39" spans="1:9" ht="14.25" customHeight="1">
      <c r="A39" s="84" t="s">
        <v>111</v>
      </c>
      <c r="B39" s="85">
        <v>3160</v>
      </c>
      <c r="C39" s="86"/>
      <c r="D39" s="79"/>
      <c r="E39" s="86"/>
      <c r="F39" s="86"/>
      <c r="G39" s="86"/>
      <c r="H39" s="86"/>
      <c r="I39" s="86"/>
    </row>
    <row r="40" spans="1:9" ht="12.75">
      <c r="A40" s="84" t="s">
        <v>20</v>
      </c>
      <c r="B40" s="85">
        <v>3170</v>
      </c>
      <c r="C40" s="125">
        <f>C42</f>
        <v>94.3</v>
      </c>
      <c r="D40" s="125">
        <f aca="true" t="shared" si="1" ref="D40:I40">D41+D42+D43</f>
        <v>1368</v>
      </c>
      <c r="E40" s="78">
        <f t="shared" si="1"/>
        <v>0</v>
      </c>
      <c r="F40" s="101">
        <f t="shared" si="1"/>
        <v>0</v>
      </c>
      <c r="G40" s="101">
        <f t="shared" si="1"/>
        <v>0</v>
      </c>
      <c r="H40" s="101">
        <f t="shared" si="1"/>
        <v>0</v>
      </c>
      <c r="I40" s="101">
        <f t="shared" si="1"/>
        <v>0</v>
      </c>
    </row>
    <row r="41" spans="1:9" ht="51">
      <c r="A41" s="166" t="s">
        <v>247</v>
      </c>
      <c r="B41" s="85"/>
      <c r="C41" s="125"/>
      <c r="D41" s="125">
        <v>842.8</v>
      </c>
      <c r="E41" s="79"/>
      <c r="F41" s="79"/>
      <c r="G41" s="79"/>
      <c r="H41" s="79"/>
      <c r="I41" s="79"/>
    </row>
    <row r="42" spans="1:9" ht="35.25" customHeight="1">
      <c r="A42" s="187" t="s">
        <v>249</v>
      </c>
      <c r="B42" s="85"/>
      <c r="C42" s="125">
        <v>94.3</v>
      </c>
      <c r="D42" s="125">
        <v>285.2</v>
      </c>
      <c r="E42" s="79"/>
      <c r="F42" s="79"/>
      <c r="G42" s="79"/>
      <c r="H42" s="79"/>
      <c r="I42" s="79"/>
    </row>
    <row r="43" spans="1:9" ht="25.5">
      <c r="A43" s="166" t="s">
        <v>248</v>
      </c>
      <c r="B43" s="85"/>
      <c r="C43" s="125"/>
      <c r="D43" s="125">
        <v>240</v>
      </c>
      <c r="E43" s="79"/>
      <c r="F43" s="79"/>
      <c r="G43" s="79"/>
      <c r="H43" s="79"/>
      <c r="I43" s="79"/>
    </row>
    <row r="44" spans="1:9" ht="25.5">
      <c r="A44" s="82" t="s">
        <v>112</v>
      </c>
      <c r="B44" s="91">
        <v>3195</v>
      </c>
      <c r="C44" s="92"/>
      <c r="D44" s="78"/>
      <c r="E44" s="92"/>
      <c r="F44" s="92"/>
      <c r="G44" s="92"/>
      <c r="H44" s="92"/>
      <c r="I44" s="92"/>
    </row>
    <row r="45" spans="1:9" ht="19.5" customHeight="1">
      <c r="A45" s="203" t="s">
        <v>113</v>
      </c>
      <c r="B45" s="204"/>
      <c r="C45" s="204"/>
      <c r="D45" s="204"/>
      <c r="E45" s="204"/>
      <c r="F45" s="204"/>
      <c r="G45" s="204"/>
      <c r="H45" s="204"/>
      <c r="I45" s="205"/>
    </row>
    <row r="46" spans="1:9" ht="29.25" customHeight="1">
      <c r="A46" s="99" t="s">
        <v>114</v>
      </c>
      <c r="B46" s="100">
        <v>3200</v>
      </c>
      <c r="C46" s="92"/>
      <c r="D46" s="92"/>
      <c r="E46" s="92"/>
      <c r="F46" s="92"/>
      <c r="G46" s="92"/>
      <c r="H46" s="92"/>
      <c r="I46" s="92"/>
    </row>
    <row r="47" spans="1:9" ht="25.5">
      <c r="A47" s="84" t="s">
        <v>115</v>
      </c>
      <c r="B47" s="80">
        <v>3210</v>
      </c>
      <c r="C47" s="86"/>
      <c r="D47" s="86"/>
      <c r="E47" s="86"/>
      <c r="F47" s="86"/>
      <c r="G47" s="86"/>
      <c r="H47" s="86"/>
      <c r="I47" s="86"/>
    </row>
    <row r="48" spans="1:9" ht="25.5">
      <c r="A48" s="84" t="s">
        <v>116</v>
      </c>
      <c r="B48" s="85">
        <v>3220</v>
      </c>
      <c r="C48" s="86"/>
      <c r="D48" s="86"/>
      <c r="E48" s="86"/>
      <c r="F48" s="86"/>
      <c r="G48" s="86"/>
      <c r="H48" s="86"/>
      <c r="I48" s="86"/>
    </row>
    <row r="49" spans="1:9" ht="16.5" customHeight="1">
      <c r="A49" s="84" t="s">
        <v>228</v>
      </c>
      <c r="B49" s="85">
        <v>3230</v>
      </c>
      <c r="C49" s="86"/>
      <c r="D49" s="86"/>
      <c r="E49" s="86"/>
      <c r="F49" s="86"/>
      <c r="G49" s="86"/>
      <c r="H49" s="86"/>
      <c r="I49" s="86"/>
    </row>
    <row r="50" spans="1:9" ht="10.5" customHeight="1">
      <c r="A50" s="84"/>
      <c r="B50" s="85"/>
      <c r="C50" s="86"/>
      <c r="D50" s="86"/>
      <c r="E50" s="86"/>
      <c r="F50" s="86"/>
      <c r="G50" s="86"/>
      <c r="H50" s="86"/>
      <c r="I50" s="86"/>
    </row>
    <row r="51" spans="1:9" ht="10.5" customHeight="1">
      <c r="A51" s="84"/>
      <c r="B51" s="85"/>
      <c r="C51" s="86"/>
      <c r="D51" s="86"/>
      <c r="E51" s="86"/>
      <c r="F51" s="86"/>
      <c r="G51" s="86"/>
      <c r="H51" s="86"/>
      <c r="I51" s="86"/>
    </row>
    <row r="52" spans="1:9" ht="25.5">
      <c r="A52" s="82" t="s">
        <v>117</v>
      </c>
      <c r="B52" s="91">
        <v>3255</v>
      </c>
      <c r="C52" s="92">
        <f>C53</f>
        <v>514.9</v>
      </c>
      <c r="D52" s="129">
        <f aca="true" t="shared" si="2" ref="D52:I52">D53</f>
        <v>867.5</v>
      </c>
      <c r="E52" s="129">
        <f t="shared" si="2"/>
        <v>405</v>
      </c>
      <c r="F52" s="129">
        <f t="shared" si="2"/>
        <v>60</v>
      </c>
      <c r="G52" s="129">
        <f t="shared" si="2"/>
        <v>35</v>
      </c>
      <c r="H52" s="129">
        <f t="shared" si="2"/>
        <v>110</v>
      </c>
      <c r="I52" s="129">
        <f t="shared" si="2"/>
        <v>200</v>
      </c>
    </row>
    <row r="53" spans="1:9" ht="30" customHeight="1">
      <c r="A53" s="84" t="s">
        <v>229</v>
      </c>
      <c r="B53" s="85">
        <v>3260</v>
      </c>
      <c r="C53" s="86">
        <f>'І Фін результат'!C54</f>
        <v>514.9</v>
      </c>
      <c r="D53" s="125">
        <v>867.5</v>
      </c>
      <c r="E53" s="154">
        <f>F53+G53+H53+I53</f>
        <v>405</v>
      </c>
      <c r="F53" s="150">
        <f>'І Фін результат'!F54</f>
        <v>60</v>
      </c>
      <c r="G53" s="150">
        <f>'І Фін результат'!G54</f>
        <v>35</v>
      </c>
      <c r="H53" s="150">
        <f>'І Фін результат'!H54</f>
        <v>110</v>
      </c>
      <c r="I53" s="150">
        <f>'І Фін результат'!I54</f>
        <v>200</v>
      </c>
    </row>
    <row r="54" spans="1:9" ht="25.5">
      <c r="A54" s="84" t="s">
        <v>230</v>
      </c>
      <c r="B54" s="85">
        <v>3265</v>
      </c>
      <c r="C54" s="86"/>
      <c r="D54" s="86"/>
      <c r="E54" s="86"/>
      <c r="F54" s="86"/>
      <c r="G54" s="86"/>
      <c r="H54" s="86"/>
      <c r="I54" s="86"/>
    </row>
    <row r="55" spans="1:9" ht="38.25">
      <c r="A55" s="84" t="s">
        <v>231</v>
      </c>
      <c r="B55" s="85">
        <v>3270</v>
      </c>
      <c r="C55" s="86"/>
      <c r="D55" s="86"/>
      <c r="E55" s="86"/>
      <c r="F55" s="86"/>
      <c r="G55" s="86"/>
      <c r="H55" s="86"/>
      <c r="I55" s="86"/>
    </row>
    <row r="56" spans="1:9" ht="12.75">
      <c r="A56" s="84" t="s">
        <v>20</v>
      </c>
      <c r="B56" s="85">
        <v>3280</v>
      </c>
      <c r="C56" s="86"/>
      <c r="D56" s="86"/>
      <c r="E56" s="86"/>
      <c r="F56" s="86"/>
      <c r="G56" s="86"/>
      <c r="H56" s="86"/>
      <c r="I56" s="86"/>
    </row>
    <row r="57" spans="1:9" ht="25.5">
      <c r="A57" s="102" t="s">
        <v>118</v>
      </c>
      <c r="B57" s="103">
        <v>3295</v>
      </c>
      <c r="C57" s="92"/>
      <c r="D57" s="92"/>
      <c r="E57" s="92"/>
      <c r="F57" s="92"/>
      <c r="G57" s="92"/>
      <c r="H57" s="92"/>
      <c r="I57" s="92"/>
    </row>
    <row r="58" spans="1:9" ht="12.75">
      <c r="A58" s="82" t="s">
        <v>119</v>
      </c>
      <c r="B58" s="91">
        <v>3400</v>
      </c>
      <c r="C58" s="92"/>
      <c r="D58" s="92"/>
      <c r="E58" s="92"/>
      <c r="F58" s="92"/>
      <c r="G58" s="92"/>
      <c r="H58" s="92"/>
      <c r="I58" s="92"/>
    </row>
    <row r="59" spans="1:9" ht="22.5" customHeight="1">
      <c r="A59" s="84" t="s">
        <v>120</v>
      </c>
      <c r="B59" s="85">
        <v>3405</v>
      </c>
      <c r="C59" s="86"/>
      <c r="D59" s="86"/>
      <c r="E59" s="86"/>
      <c r="F59" s="86"/>
      <c r="G59" s="86"/>
      <c r="H59" s="86"/>
      <c r="I59" s="86"/>
    </row>
    <row r="60" spans="1:9" ht="21" customHeight="1">
      <c r="A60" s="84" t="s">
        <v>121</v>
      </c>
      <c r="B60" s="85">
        <v>3415</v>
      </c>
      <c r="C60" s="125">
        <f>'І Фін результат'!C78</f>
        <v>1291.6820000000007</v>
      </c>
      <c r="D60" s="125">
        <v>-322.33</v>
      </c>
      <c r="E60" s="149">
        <f>F60+G60+H60+I60</f>
        <v>196.8680000000004</v>
      </c>
      <c r="F60" s="125">
        <f>'І Фін результат'!F82</f>
        <v>48.10699999999997</v>
      </c>
      <c r="G60" s="125">
        <f>'І Фін результат'!G82</f>
        <v>49.61700000000019</v>
      </c>
      <c r="H60" s="125">
        <f>'І Фін результат'!H82</f>
        <v>48.81700000000001</v>
      </c>
      <c r="I60" s="125">
        <f>'І Фін результат'!I82</f>
        <v>50.327000000000226</v>
      </c>
    </row>
    <row r="61" spans="1:9" ht="12.75">
      <c r="A61" s="104"/>
      <c r="B61" s="105"/>
      <c r="C61" s="106"/>
      <c r="D61" s="107"/>
      <c r="E61" s="108"/>
      <c r="F61" s="107"/>
      <c r="G61" s="107"/>
      <c r="H61" s="107"/>
      <c r="I61" s="107"/>
    </row>
    <row r="62" spans="1:24" ht="29.25" customHeight="1">
      <c r="A62" s="109" t="s">
        <v>232</v>
      </c>
      <c r="B62" s="110"/>
      <c r="C62" s="211" t="s">
        <v>124</v>
      </c>
      <c r="D62" s="211"/>
      <c r="E62" s="211"/>
      <c r="F62" s="112"/>
      <c r="G62" s="212" t="s">
        <v>189</v>
      </c>
      <c r="H62" s="212"/>
      <c r="I62" s="212"/>
      <c r="P62" s="109"/>
      <c r="Q62" s="110"/>
      <c r="R62" s="111"/>
      <c r="S62" s="111"/>
      <c r="T62" s="111"/>
      <c r="U62" s="112"/>
      <c r="V62" s="113"/>
      <c r="W62" s="113"/>
      <c r="X62" s="113"/>
    </row>
    <row r="63" spans="1:24" ht="12.75">
      <c r="A63" s="114" t="s">
        <v>176</v>
      </c>
      <c r="B63" s="113"/>
      <c r="C63" s="213" t="s">
        <v>122</v>
      </c>
      <c r="D63" s="213"/>
      <c r="E63" s="213"/>
      <c r="F63" s="116"/>
      <c r="G63" s="214" t="s">
        <v>125</v>
      </c>
      <c r="H63" s="214"/>
      <c r="I63" s="214"/>
      <c r="P63" s="114"/>
      <c r="Q63" s="113"/>
      <c r="R63" s="115"/>
      <c r="S63" s="115"/>
      <c r="T63" s="115"/>
      <c r="U63" s="116"/>
      <c r="V63" s="117"/>
      <c r="W63" s="117"/>
      <c r="X63" s="117"/>
    </row>
    <row r="64" spans="1:9" ht="12.75">
      <c r="A64" s="118"/>
      <c r="B64" s="118"/>
      <c r="C64" s="118"/>
      <c r="D64" s="118"/>
      <c r="E64" s="118"/>
      <c r="F64" s="118"/>
      <c r="G64" s="118"/>
      <c r="H64" s="118"/>
      <c r="I64" s="118"/>
    </row>
    <row r="65" spans="1:9" ht="12.75">
      <c r="A65" s="118"/>
      <c r="B65" s="118"/>
      <c r="C65" s="118"/>
      <c r="D65" s="118"/>
      <c r="E65" s="118"/>
      <c r="F65" s="118"/>
      <c r="G65" s="118"/>
      <c r="H65" s="118"/>
      <c r="I65" s="118"/>
    </row>
    <row r="66" spans="1:9" ht="12.75">
      <c r="A66" s="118"/>
      <c r="B66" s="118"/>
      <c r="C66" s="118"/>
      <c r="D66" s="118"/>
      <c r="E66" s="118"/>
      <c r="F66" s="118"/>
      <c r="G66" s="118"/>
      <c r="H66" s="118"/>
      <c r="I66" s="118"/>
    </row>
    <row r="67" spans="1:9" ht="12.75">
      <c r="A67" s="118"/>
      <c r="B67" s="118"/>
      <c r="C67" s="118"/>
      <c r="D67" s="118"/>
      <c r="E67" s="118"/>
      <c r="F67" s="118"/>
      <c r="G67" s="118"/>
      <c r="H67" s="118"/>
      <c r="I67" s="118"/>
    </row>
    <row r="68" spans="1:9" ht="12.75">
      <c r="A68" s="118"/>
      <c r="B68" s="118"/>
      <c r="C68" s="118"/>
      <c r="D68" s="118"/>
      <c r="E68" s="118"/>
      <c r="F68" s="118"/>
      <c r="G68" s="118"/>
      <c r="H68" s="118"/>
      <c r="I68" s="118"/>
    </row>
    <row r="69" spans="1:9" ht="12.75">
      <c r="A69" s="118"/>
      <c r="B69" s="118"/>
      <c r="C69" s="118"/>
      <c r="D69" s="118"/>
      <c r="E69" s="118"/>
      <c r="F69" s="118"/>
      <c r="G69" s="118"/>
      <c r="H69" s="118"/>
      <c r="I69" s="118"/>
    </row>
    <row r="70" spans="1:9" ht="12.75">
      <c r="A70" s="118"/>
      <c r="B70" s="118"/>
      <c r="C70" s="118"/>
      <c r="D70" s="118"/>
      <c r="E70" s="118"/>
      <c r="F70" s="118"/>
      <c r="G70" s="118"/>
      <c r="H70" s="118"/>
      <c r="I70" s="118"/>
    </row>
    <row r="71" spans="1:9" ht="12.75">
      <c r="A71" s="118"/>
      <c r="B71" s="118"/>
      <c r="C71" s="118"/>
      <c r="D71" s="118"/>
      <c r="E71" s="118"/>
      <c r="F71" s="118"/>
      <c r="G71" s="118"/>
      <c r="H71" s="118"/>
      <c r="I71" s="118"/>
    </row>
    <row r="72" spans="1:9" ht="12.75">
      <c r="A72" s="118"/>
      <c r="B72" s="118"/>
      <c r="C72" s="118"/>
      <c r="D72" s="118"/>
      <c r="E72" s="118"/>
      <c r="F72" s="118"/>
      <c r="G72" s="118"/>
      <c r="H72" s="118"/>
      <c r="I72" s="118"/>
    </row>
    <row r="73" spans="1:9" ht="12.75">
      <c r="A73" s="118"/>
      <c r="B73" s="118"/>
      <c r="C73" s="118"/>
      <c r="D73" s="118"/>
      <c r="E73" s="118"/>
      <c r="F73" s="118"/>
      <c r="G73" s="118"/>
      <c r="H73" s="118"/>
      <c r="I73" s="118"/>
    </row>
    <row r="74" spans="1:9" ht="12.75">
      <c r="A74" s="118"/>
      <c r="B74" s="118"/>
      <c r="C74" s="118"/>
      <c r="D74" s="118"/>
      <c r="E74" s="118"/>
      <c r="F74" s="118"/>
      <c r="G74" s="118"/>
      <c r="H74" s="118"/>
      <c r="I74" s="118"/>
    </row>
  </sheetData>
  <sheetProtection/>
  <mergeCells count="14">
    <mergeCell ref="A45:I45"/>
    <mergeCell ref="C62:E62"/>
    <mergeCell ref="G62:I62"/>
    <mergeCell ref="C63:E63"/>
    <mergeCell ref="G63:I63"/>
    <mergeCell ref="A7:I7"/>
    <mergeCell ref="G1:I1"/>
    <mergeCell ref="A2:I2"/>
    <mergeCell ref="E4:E5"/>
    <mergeCell ref="F4:I4"/>
    <mergeCell ref="A4:A5"/>
    <mergeCell ref="B4:B5"/>
    <mergeCell ref="C4:C5"/>
    <mergeCell ref="D4:D5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="120" zoomScaleNormal="120" zoomScalePageLayoutView="0" workbookViewId="0" topLeftCell="A13">
      <selection activeCell="E9" sqref="E9"/>
    </sheetView>
  </sheetViews>
  <sheetFormatPr defaultColWidth="9.140625" defaultRowHeight="12.75"/>
  <cols>
    <col min="1" max="1" width="26.57421875" style="13" customWidth="1"/>
    <col min="2" max="2" width="6.421875" style="13" customWidth="1"/>
    <col min="3" max="3" width="6.8515625" style="13" customWidth="1"/>
    <col min="4" max="4" width="7.00390625" style="13" customWidth="1"/>
    <col min="5" max="5" width="9.140625" style="13" customWidth="1"/>
    <col min="6" max="6" width="7.140625" style="13" customWidth="1"/>
    <col min="7" max="7" width="7.7109375" style="13" customWidth="1"/>
    <col min="8" max="8" width="8.00390625" style="13" customWidth="1"/>
    <col min="9" max="9" width="7.7109375" style="13" customWidth="1"/>
    <col min="10" max="16384" width="9.140625" style="13" customWidth="1"/>
  </cols>
  <sheetData>
    <row r="1" spans="7:9" ht="15.75">
      <c r="G1" s="195" t="s">
        <v>172</v>
      </c>
      <c r="H1" s="195"/>
      <c r="I1" s="195"/>
    </row>
    <row r="2" spans="1:9" ht="15.75">
      <c r="A2" s="222" t="s">
        <v>126</v>
      </c>
      <c r="B2" s="222"/>
      <c r="C2" s="222"/>
      <c r="D2" s="222"/>
      <c r="E2" s="222"/>
      <c r="F2" s="222"/>
      <c r="G2" s="222"/>
      <c r="H2" s="222"/>
      <c r="I2" s="222"/>
    </row>
    <row r="3" spans="1:9" ht="15">
      <c r="A3" s="29"/>
      <c r="B3" s="29"/>
      <c r="C3" s="29"/>
      <c r="D3" s="29"/>
      <c r="E3" s="29"/>
      <c r="F3" s="29"/>
      <c r="G3" s="29"/>
      <c r="H3" s="29"/>
      <c r="I3" s="29"/>
    </row>
    <row r="4" spans="1:9" ht="75">
      <c r="A4" s="5" t="s">
        <v>1</v>
      </c>
      <c r="B4" s="6" t="s">
        <v>2</v>
      </c>
      <c r="C4" s="6" t="s">
        <v>244</v>
      </c>
      <c r="D4" s="6" t="s">
        <v>3</v>
      </c>
      <c r="E4" s="6" t="s">
        <v>4</v>
      </c>
      <c r="F4" s="219" t="s">
        <v>5</v>
      </c>
      <c r="G4" s="220"/>
      <c r="H4" s="220"/>
      <c r="I4" s="221"/>
    </row>
    <row r="5" spans="1:9" ht="15">
      <c r="A5" s="5"/>
      <c r="B5" s="6"/>
      <c r="C5" s="6"/>
      <c r="D5" s="6"/>
      <c r="E5" s="6"/>
      <c r="F5" s="7" t="s">
        <v>6</v>
      </c>
      <c r="G5" s="7" t="s">
        <v>7</v>
      </c>
      <c r="H5" s="7" t="s">
        <v>8</v>
      </c>
      <c r="I5" s="7" t="s">
        <v>9</v>
      </c>
    </row>
    <row r="6" spans="1:9" s="12" customFormat="1" ht="12">
      <c r="A6" s="10">
        <v>1</v>
      </c>
      <c r="B6" s="11">
        <v>2</v>
      </c>
      <c r="C6" s="11">
        <v>3</v>
      </c>
      <c r="D6" s="11">
        <v>4</v>
      </c>
      <c r="E6" s="11">
        <v>6</v>
      </c>
      <c r="F6" s="11">
        <v>7</v>
      </c>
      <c r="G6" s="11">
        <v>8</v>
      </c>
      <c r="H6" s="11">
        <v>9</v>
      </c>
      <c r="I6" s="11">
        <v>10</v>
      </c>
    </row>
    <row r="7" spans="1:11" ht="42.75">
      <c r="A7" s="8" t="s">
        <v>127</v>
      </c>
      <c r="B7" s="33">
        <v>4000</v>
      </c>
      <c r="C7" s="21">
        <f>C9</f>
        <v>514.9</v>
      </c>
      <c r="D7" s="21">
        <f>D9</f>
        <v>867.5</v>
      </c>
      <c r="E7" s="161">
        <f>F7+G7+H7+I7</f>
        <v>405</v>
      </c>
      <c r="F7" s="162">
        <f>F9</f>
        <v>60</v>
      </c>
      <c r="G7" s="162">
        <f>G9</f>
        <v>35</v>
      </c>
      <c r="H7" s="162">
        <f>H9</f>
        <v>110</v>
      </c>
      <c r="I7" s="162">
        <f>I9</f>
        <v>200</v>
      </c>
      <c r="J7" s="163"/>
      <c r="K7" s="163"/>
    </row>
    <row r="8" spans="1:11" ht="15">
      <c r="A8" s="4" t="s">
        <v>128</v>
      </c>
      <c r="B8" s="34" t="s">
        <v>129</v>
      </c>
      <c r="C8" s="9"/>
      <c r="D8" s="9"/>
      <c r="E8" s="9"/>
      <c r="F8" s="9"/>
      <c r="G8" s="9"/>
      <c r="H8" s="9"/>
      <c r="I8" s="9"/>
      <c r="J8" s="163"/>
      <c r="K8" s="163"/>
    </row>
    <row r="9" spans="1:11" ht="30">
      <c r="A9" s="4" t="s">
        <v>130</v>
      </c>
      <c r="B9" s="33">
        <v>4020</v>
      </c>
      <c r="C9" s="9">
        <f>'І Фін результат'!C54</f>
        <v>514.9</v>
      </c>
      <c r="D9" s="9">
        <f>'І Фін результат'!D54</f>
        <v>867.5</v>
      </c>
      <c r="E9" s="164">
        <f>F9+G9+H9+I9</f>
        <v>405</v>
      </c>
      <c r="F9" s="165">
        <f>'І Фін результат'!F54</f>
        <v>60</v>
      </c>
      <c r="G9" s="165">
        <f>'І Фін результат'!G54</f>
        <v>35</v>
      </c>
      <c r="H9" s="165">
        <f>'І Фін результат'!H54</f>
        <v>110</v>
      </c>
      <c r="I9" s="165">
        <f>'І Фін результат'!I54</f>
        <v>200</v>
      </c>
      <c r="J9" s="163"/>
      <c r="K9" s="163"/>
    </row>
    <row r="10" spans="1:9" ht="45">
      <c r="A10" s="4" t="s">
        <v>131</v>
      </c>
      <c r="B10" s="34">
        <v>4030</v>
      </c>
      <c r="C10" s="9"/>
      <c r="D10" s="9"/>
      <c r="E10" s="9"/>
      <c r="F10" s="9"/>
      <c r="G10" s="9"/>
      <c r="H10" s="9"/>
      <c r="I10" s="9"/>
    </row>
    <row r="11" spans="1:9" ht="30">
      <c r="A11" s="4" t="s">
        <v>132</v>
      </c>
      <c r="B11" s="33">
        <v>4040</v>
      </c>
      <c r="C11" s="9"/>
      <c r="D11" s="9"/>
      <c r="E11" s="9"/>
      <c r="F11" s="9"/>
      <c r="G11" s="9"/>
      <c r="H11" s="9"/>
      <c r="I11" s="9"/>
    </row>
    <row r="12" spans="1:9" ht="60">
      <c r="A12" s="4" t="s">
        <v>133</v>
      </c>
      <c r="B12" s="34">
        <v>4050</v>
      </c>
      <c r="C12" s="9"/>
      <c r="D12" s="9"/>
      <c r="E12" s="9"/>
      <c r="F12" s="9"/>
      <c r="G12" s="9"/>
      <c r="H12" s="9"/>
      <c r="I12" s="9"/>
    </row>
    <row r="13" spans="1:9" ht="15">
      <c r="A13" s="4" t="s">
        <v>134</v>
      </c>
      <c r="B13" s="35">
        <v>4060</v>
      </c>
      <c r="C13" s="9"/>
      <c r="D13" s="9"/>
      <c r="E13" s="9"/>
      <c r="F13" s="9"/>
      <c r="G13" s="9"/>
      <c r="H13" s="9"/>
      <c r="I13" s="9"/>
    </row>
    <row r="17" spans="1:9" ht="29.25">
      <c r="A17" s="26" t="s">
        <v>173</v>
      </c>
      <c r="B17" s="27"/>
      <c r="C17" s="215" t="s">
        <v>124</v>
      </c>
      <c r="D17" s="216"/>
      <c r="E17" s="216"/>
      <c r="F17" s="28"/>
      <c r="G17" s="175" t="s">
        <v>189</v>
      </c>
      <c r="H17" s="175"/>
      <c r="I17" s="175"/>
    </row>
    <row r="18" spans="1:9" ht="15">
      <c r="A18" s="30" t="s">
        <v>175</v>
      </c>
      <c r="B18" s="29"/>
      <c r="C18" s="217" t="s">
        <v>122</v>
      </c>
      <c r="D18" s="217"/>
      <c r="E18" s="217"/>
      <c r="F18" s="31"/>
      <c r="G18" s="218" t="s">
        <v>125</v>
      </c>
      <c r="H18" s="218"/>
      <c r="I18" s="218"/>
    </row>
  </sheetData>
  <sheetProtection/>
  <mergeCells count="7">
    <mergeCell ref="G1:I1"/>
    <mergeCell ref="C17:E17"/>
    <mergeCell ref="G17:I17"/>
    <mergeCell ref="C18:E18"/>
    <mergeCell ref="G18:I18"/>
    <mergeCell ref="F4:I4"/>
    <mergeCell ref="A2:I2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120" zoomScaleNormal="120" zoomScalePageLayoutView="0" workbookViewId="0" topLeftCell="A1">
      <selection activeCell="A2" sqref="A2:D2"/>
    </sheetView>
  </sheetViews>
  <sheetFormatPr defaultColWidth="9.140625" defaultRowHeight="12.75"/>
  <cols>
    <col min="1" max="1" width="38.28125" style="0" customWidth="1"/>
    <col min="2" max="2" width="14.57421875" style="0" customWidth="1"/>
    <col min="3" max="3" width="15.00390625" style="0" customWidth="1"/>
    <col min="4" max="4" width="15.7109375" style="0" customWidth="1"/>
  </cols>
  <sheetData>
    <row r="1" spans="1:4" ht="15.75">
      <c r="A1" s="63"/>
      <c r="B1" s="63"/>
      <c r="D1" s="60" t="s">
        <v>174</v>
      </c>
    </row>
    <row r="2" spans="1:4" ht="15.75">
      <c r="A2" s="222" t="s">
        <v>177</v>
      </c>
      <c r="B2" s="222"/>
      <c r="C2" s="222"/>
      <c r="D2" s="222"/>
    </row>
    <row r="3" spans="1:4" ht="15.75">
      <c r="A3" s="37"/>
      <c r="B3" s="37"/>
      <c r="C3" s="37"/>
      <c r="D3" s="37"/>
    </row>
    <row r="4" spans="1:4" ht="68.25" customHeight="1">
      <c r="A4" s="36" t="s">
        <v>1</v>
      </c>
      <c r="B4" s="6" t="s">
        <v>244</v>
      </c>
      <c r="C4" s="6" t="s">
        <v>135</v>
      </c>
      <c r="D4" s="6" t="s">
        <v>136</v>
      </c>
    </row>
    <row r="5" spans="1:4" ht="12.75">
      <c r="A5" s="38">
        <v>1</v>
      </c>
      <c r="B5" s="39">
        <v>2</v>
      </c>
      <c r="C5" s="39">
        <v>3</v>
      </c>
      <c r="D5" s="39">
        <v>5</v>
      </c>
    </row>
    <row r="6" spans="1:4" ht="75" customHeight="1">
      <c r="A6" s="70" t="s">
        <v>178</v>
      </c>
      <c r="B6" s="78">
        <f>B7+B8+B9</f>
        <v>79.5</v>
      </c>
      <c r="C6" s="78">
        <f>C7+C8+C9</f>
        <v>84.25</v>
      </c>
      <c r="D6" s="78">
        <f>D7+D8+D9</f>
        <v>77.5</v>
      </c>
    </row>
    <row r="7" spans="1:4" ht="15" customHeight="1">
      <c r="A7" s="71" t="s">
        <v>137</v>
      </c>
      <c r="B7" s="90">
        <v>1</v>
      </c>
      <c r="C7" s="122">
        <v>1</v>
      </c>
      <c r="D7" s="79">
        <v>1</v>
      </c>
    </row>
    <row r="8" spans="1:4" ht="30" customHeight="1">
      <c r="A8" s="71" t="s">
        <v>138</v>
      </c>
      <c r="B8" s="90">
        <v>13.5</v>
      </c>
      <c r="C8" s="122">
        <v>13.5</v>
      </c>
      <c r="D8" s="79">
        <v>9.75</v>
      </c>
    </row>
    <row r="9" spans="1:4" ht="15" customHeight="1">
      <c r="A9" s="71" t="s">
        <v>139</v>
      </c>
      <c r="B9" s="90">
        <v>65</v>
      </c>
      <c r="C9" s="122">
        <v>69.75</v>
      </c>
      <c r="D9" s="79">
        <v>66.75</v>
      </c>
    </row>
    <row r="10" spans="1:4" ht="29.25" customHeight="1">
      <c r="A10" s="70" t="s">
        <v>140</v>
      </c>
      <c r="B10" s="87">
        <f>B11+B12+B13</f>
        <v>4345.099999999999</v>
      </c>
      <c r="C10" s="87">
        <f>C11+C12+C13</f>
        <v>10882.529999999999</v>
      </c>
      <c r="D10" s="87">
        <f>D11+D12+D13</f>
        <v>11544.429999999998</v>
      </c>
    </row>
    <row r="11" spans="1:4" ht="15" customHeight="1">
      <c r="A11" s="71" t="s">
        <v>137</v>
      </c>
      <c r="B11" s="90">
        <v>215.9</v>
      </c>
      <c r="C11" s="122">
        <v>249.8</v>
      </c>
      <c r="D11" s="119">
        <v>352.7</v>
      </c>
    </row>
    <row r="12" spans="1:4" ht="30" customHeight="1">
      <c r="A12" s="71" t="s">
        <v>138</v>
      </c>
      <c r="B12" s="90">
        <v>626.5</v>
      </c>
      <c r="C12" s="122">
        <v>1860</v>
      </c>
      <c r="D12" s="120">
        <v>1132.6</v>
      </c>
    </row>
    <row r="13" spans="1:4" ht="15" customHeight="1">
      <c r="A13" s="71" t="s">
        <v>139</v>
      </c>
      <c r="B13" s="90">
        <v>3502.7</v>
      </c>
      <c r="C13" s="122">
        <v>8772.73</v>
      </c>
      <c r="D13" s="120">
        <v>10059.13</v>
      </c>
    </row>
    <row r="14" spans="1:4" ht="45" customHeight="1">
      <c r="A14" s="70" t="s">
        <v>171</v>
      </c>
      <c r="B14" s="120">
        <f>B10/B6/6*1000</f>
        <v>9109.22431865828</v>
      </c>
      <c r="C14" s="120">
        <f aca="true" t="shared" si="0" ref="C14:D17">C10/C6/12*1000</f>
        <v>10764.124629080117</v>
      </c>
      <c r="D14" s="120">
        <f t="shared" si="0"/>
        <v>12413.36559139785</v>
      </c>
    </row>
    <row r="15" spans="1:4" ht="15" customHeight="1">
      <c r="A15" s="71" t="s">
        <v>137</v>
      </c>
      <c r="B15" s="120">
        <f>B11/B7/6*1000</f>
        <v>35983.333333333336</v>
      </c>
      <c r="C15" s="120">
        <f t="shared" si="0"/>
        <v>20816.666666666668</v>
      </c>
      <c r="D15" s="120">
        <f t="shared" si="0"/>
        <v>29391.666666666664</v>
      </c>
    </row>
    <row r="16" spans="1:4" ht="30" customHeight="1">
      <c r="A16" s="71" t="s">
        <v>138</v>
      </c>
      <c r="B16" s="120">
        <f>B12/B8/6*1000</f>
        <v>7734.567901234567</v>
      </c>
      <c r="C16" s="120">
        <f t="shared" si="0"/>
        <v>11481.481481481482</v>
      </c>
      <c r="D16" s="120">
        <f t="shared" si="0"/>
        <v>9680.341880341879</v>
      </c>
    </row>
    <row r="17" spans="1:4" ht="15" customHeight="1">
      <c r="A17" s="71" t="s">
        <v>139</v>
      </c>
      <c r="B17" s="120">
        <f>B13/B9/6*1000</f>
        <v>8981.28205128205</v>
      </c>
      <c r="C17" s="120">
        <f t="shared" si="0"/>
        <v>10481.15890083632</v>
      </c>
      <c r="D17" s="120">
        <f t="shared" si="0"/>
        <v>12558.214731585516</v>
      </c>
    </row>
    <row r="18" spans="1:4" ht="30" customHeight="1">
      <c r="A18" s="70" t="s">
        <v>141</v>
      </c>
      <c r="B18" s="87">
        <f>B19+B20+B21</f>
        <v>5301.02</v>
      </c>
      <c r="C18" s="123">
        <v>13277.54</v>
      </c>
      <c r="D18" s="120">
        <v>14084.2</v>
      </c>
    </row>
    <row r="19" spans="1:4" ht="15" customHeight="1">
      <c r="A19" s="71" t="s">
        <v>137</v>
      </c>
      <c r="B19" s="90">
        <v>263.4</v>
      </c>
      <c r="C19" s="122">
        <v>304.76</v>
      </c>
      <c r="D19" s="120">
        <v>430.3</v>
      </c>
    </row>
    <row r="20" spans="1:4" ht="30" customHeight="1">
      <c r="A20" s="71" t="s">
        <v>138</v>
      </c>
      <c r="B20" s="90">
        <v>764.33</v>
      </c>
      <c r="C20" s="122">
        <v>2270.05</v>
      </c>
      <c r="D20" s="120">
        <v>1381.8</v>
      </c>
    </row>
    <row r="21" spans="1:4" ht="15" customHeight="1">
      <c r="A21" s="71" t="s">
        <v>139</v>
      </c>
      <c r="B21" s="90">
        <v>4273.29</v>
      </c>
      <c r="C21" s="122">
        <v>10702.73</v>
      </c>
      <c r="D21" s="120">
        <v>12272.1</v>
      </c>
    </row>
    <row r="22" spans="1:4" ht="45" customHeight="1">
      <c r="A22" s="70" t="s">
        <v>142</v>
      </c>
      <c r="B22" s="120">
        <f>B18/B6/6*1000</f>
        <v>11113.249475890987</v>
      </c>
      <c r="C22" s="120">
        <f aca="true" t="shared" si="1" ref="C22:D25">C18/C6/12*1000</f>
        <v>13133.076162215628</v>
      </c>
      <c r="D22" s="120">
        <f t="shared" si="1"/>
        <v>15144.301075268819</v>
      </c>
    </row>
    <row r="23" spans="1:4" ht="15" customHeight="1">
      <c r="A23" s="71" t="s">
        <v>137</v>
      </c>
      <c r="B23" s="119">
        <f>B19/B7/6*1000</f>
        <v>43900</v>
      </c>
      <c r="C23" s="119">
        <f t="shared" si="1"/>
        <v>25396.666666666664</v>
      </c>
      <c r="D23" s="119">
        <f t="shared" si="1"/>
        <v>35858.333333333336</v>
      </c>
    </row>
    <row r="24" spans="1:4" ht="30" customHeight="1">
      <c r="A24" s="71" t="s">
        <v>138</v>
      </c>
      <c r="B24" s="119">
        <f>B20/B8/6*1000</f>
        <v>9436.172839506175</v>
      </c>
      <c r="C24" s="119">
        <f t="shared" si="1"/>
        <v>14012.654320987656</v>
      </c>
      <c r="D24" s="119">
        <f t="shared" si="1"/>
        <v>11810.256410256408</v>
      </c>
    </row>
    <row r="25" spans="1:4" ht="15" customHeight="1">
      <c r="A25" s="71" t="s">
        <v>139</v>
      </c>
      <c r="B25" s="119">
        <f>B21/B9/6*1000</f>
        <v>10957.153846153846</v>
      </c>
      <c r="C25" s="119">
        <f t="shared" si="1"/>
        <v>12787.013142174432</v>
      </c>
      <c r="D25" s="119">
        <f t="shared" si="1"/>
        <v>15320.973782771536</v>
      </c>
    </row>
    <row r="30" spans="1:5" ht="15" customHeight="1">
      <c r="A30" s="26" t="s">
        <v>173</v>
      </c>
      <c r="B30" s="61" t="s">
        <v>124</v>
      </c>
      <c r="C30" s="217" t="s">
        <v>189</v>
      </c>
      <c r="D30" s="217"/>
      <c r="E30" s="29"/>
    </row>
    <row r="31" spans="1:5" ht="15">
      <c r="A31" s="30" t="s">
        <v>175</v>
      </c>
      <c r="B31" s="62" t="s">
        <v>122</v>
      </c>
      <c r="C31" s="218" t="s">
        <v>125</v>
      </c>
      <c r="D31" s="218"/>
      <c r="E31" s="32"/>
    </row>
  </sheetData>
  <sheetProtection/>
  <mergeCells count="3">
    <mergeCell ref="C30:D30"/>
    <mergeCell ref="C31:D31"/>
    <mergeCell ref="A2:D2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2019-10-21T13:36:22Z</cp:lastPrinted>
  <dcterms:created xsi:type="dcterms:W3CDTF">1996-10-08T23:32:33Z</dcterms:created>
  <dcterms:modified xsi:type="dcterms:W3CDTF">2019-10-21T13:36:23Z</dcterms:modified>
  <cp:category/>
  <cp:version/>
  <cp:contentType/>
  <cp:contentStatus/>
</cp:coreProperties>
</file>